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master" sheetId="1" r:id="rId1"/>
    <sheet name="μονομελές" sheetId="2" r:id="rId2"/>
    <sheet name="μονογονεϊκή" sheetId="3" r:id="rId3"/>
    <sheet name="ζευγάρι 0 παιδιά" sheetId="4" r:id="rId4"/>
    <sheet name="ζευγάρι 1 παιδί" sheetId="5" r:id="rId5"/>
    <sheet name="ζευγάρι 2 παιδιά" sheetId="6" r:id="rId6"/>
  </sheets>
  <definedNames/>
  <calcPr fullCalcOnLoad="1"/>
</workbook>
</file>

<file path=xl/sharedStrings.xml><?xml version="1.0" encoding="utf-8"?>
<sst xmlns="http://schemas.openxmlformats.org/spreadsheetml/2006/main" count="240" uniqueCount="60">
  <si>
    <t>κοινόχρηστα</t>
  </si>
  <si>
    <t>Αθήνα</t>
  </si>
  <si>
    <t>διατροφή</t>
  </si>
  <si>
    <t>μέσα μαζικής μεταφοράς</t>
  </si>
  <si>
    <t>σχολικά κόστη</t>
  </si>
  <si>
    <t>ηλεκτρική ενέργεια (μαζί με δημοτικά τέλη και ΕΡΤ)</t>
  </si>
  <si>
    <t>ύδρευση - αποχέτευση</t>
  </si>
  <si>
    <t>σταθερό τηλέφωνο</t>
  </si>
  <si>
    <t>κινητό τηλέφωνο</t>
  </si>
  <si>
    <t>έξοδα κατοικίας</t>
  </si>
  <si>
    <t>μετακινήσεις</t>
  </si>
  <si>
    <t>ρούχα</t>
  </si>
  <si>
    <t>παπούτσια</t>
  </si>
  <si>
    <t>εξοπλισμός κουζίνας και μπάνιου</t>
  </si>
  <si>
    <t>μικροεπισκευές κτλ.</t>
  </si>
  <si>
    <t>διακοπές</t>
  </si>
  <si>
    <t>καθημερινά έξοδα (διασκέδαση κτλ)</t>
  </si>
  <si>
    <t>σύνολο</t>
  </si>
  <si>
    <t>ενοίκιο επιπλωμένου διαμερίσματος 25-30τμ</t>
  </si>
  <si>
    <t>άλλες πόλεις (Πάτρα)</t>
  </si>
  <si>
    <t>ημιαστική + αγροτική</t>
  </si>
  <si>
    <t>φάρμακα κτλ.</t>
  </si>
  <si>
    <t>μονομελές νοικοκυριό</t>
  </si>
  <si>
    <r>
      <t>μονογονεϊκή οικογένεια</t>
    </r>
    <r>
      <rPr>
        <sz val="10"/>
        <color indexed="18"/>
        <rFont val="Arial"/>
        <family val="2"/>
      </rPr>
      <t xml:space="preserve"> (μητέρα + 1 παιδί 8 ετών)</t>
    </r>
  </si>
  <si>
    <t>ενοίκιο επιπλωμένου διαμερίσματος 45-50τμ</t>
  </si>
  <si>
    <t>θέρμανση (200 λίτρα)</t>
  </si>
  <si>
    <t>θέρμανση (400 λίτρα)</t>
  </si>
  <si>
    <t>είδη υγιεινής, καθαριότητας</t>
  </si>
  <si>
    <t>ζευγάρι χωρίς παιδιά</t>
  </si>
  <si>
    <t>ενοίκιο επιπλωμένου διαμερίσματος 60-70 τμ</t>
  </si>
  <si>
    <t>ενοίκιο επιπλωμένου διαμερίσματος 70-80τμ</t>
  </si>
  <si>
    <t>θέρμανση (600 λίτρα)</t>
  </si>
  <si>
    <t>θέρμανση (500 λίτρα)</t>
  </si>
  <si>
    <r>
      <t>ζευγάρι 1 παιδί</t>
    </r>
    <r>
      <rPr>
        <sz val="10"/>
        <color indexed="18"/>
        <rFont val="Arial"/>
        <family val="2"/>
      </rPr>
      <t xml:space="preserve"> (8 ετών)</t>
    </r>
  </si>
  <si>
    <r>
      <t>ζευγάρι 2 παιδιά</t>
    </r>
    <r>
      <rPr>
        <sz val="10"/>
        <color indexed="18"/>
        <rFont val="Arial"/>
        <family val="2"/>
      </rPr>
      <t xml:space="preserve"> (8 και 14 ετών)</t>
    </r>
  </si>
  <si>
    <r>
      <t>1</t>
    </r>
    <r>
      <rPr>
        <vertAlign val="superscript"/>
        <sz val="10"/>
        <rFont val="Arial"/>
        <family val="2"/>
      </rPr>
      <t>ος</t>
    </r>
    <r>
      <rPr>
        <sz val="10"/>
        <rFont val="Arial"/>
        <family val="0"/>
      </rPr>
      <t xml:space="preserve"> ενήλικας</t>
    </r>
  </si>
  <si>
    <r>
      <t>2</t>
    </r>
    <r>
      <rPr>
        <vertAlign val="superscript"/>
        <sz val="10"/>
        <rFont val="Arial"/>
        <family val="2"/>
      </rPr>
      <t>ος</t>
    </r>
    <r>
      <rPr>
        <sz val="10"/>
        <rFont val="Arial"/>
        <family val="0"/>
      </rPr>
      <t xml:space="preserve"> (και κάθε πρόσθετος) ενήλικας</t>
    </r>
  </si>
  <si>
    <t>παιδί κάτω των 16</t>
  </si>
  <si>
    <t>γραμμή φτώχειας 60% διαμέσου</t>
  </si>
  <si>
    <t>ισοδύναμο διάμεσο εισόδημα</t>
  </si>
  <si>
    <t>γραμμή ακραίας φτώχειας ως ποσοστό του διαμέσου</t>
  </si>
  <si>
    <t>μονογονεϊκή οικογένεια (μητέρα + 1 παιδί 8 ετών)</t>
  </si>
  <si>
    <t>ζευγάρι 1 παιδί (8 ετών)</t>
  </si>
  <si>
    <t>ζευγάρι 2 παιδιά (8 και 14 ετών)</t>
  </si>
  <si>
    <t>ιδιοκατανάλωση</t>
  </si>
  <si>
    <t>αγορές τροφίμων</t>
  </si>
  <si>
    <t>μοτοσυκλέτα (βενζίνη, συντήρηση)</t>
  </si>
  <si>
    <t>αυτοκίνητο (βενζίνη, συντήρηση)</t>
  </si>
  <si>
    <t>συντελεστής ιδιοκατανάλωσης</t>
  </si>
  <si>
    <t xml:space="preserve"> </t>
  </si>
  <si>
    <r>
      <t>equivalence scale (</t>
    </r>
    <r>
      <rPr>
        <u val="single"/>
        <sz val="10"/>
        <color indexed="10"/>
        <rFont val="Arial"/>
        <family val="2"/>
      </rPr>
      <t>incl.</t>
    </r>
    <r>
      <rPr>
        <sz val="10"/>
        <rFont val="Arial"/>
        <family val="0"/>
      </rPr>
      <t xml:space="preserve"> rent)</t>
    </r>
  </si>
  <si>
    <t>rent</t>
  </si>
  <si>
    <t>άλλες αστικές περιοχές</t>
  </si>
  <si>
    <t>ημιαστικές και αγροτικές περιοχές</t>
  </si>
  <si>
    <t>πρόσθετο ποσό για κάθε κάθε extra ενήλικο</t>
  </si>
  <si>
    <t>πρόσθετο ποσό για κάθε κάθε extra παιδί</t>
  </si>
  <si>
    <r>
      <t>equivalence scale (</t>
    </r>
    <r>
      <rPr>
        <u val="single"/>
        <sz val="10"/>
        <color indexed="10"/>
        <rFont val="Arial"/>
        <family val="2"/>
      </rPr>
      <t>excl.</t>
    </r>
    <r>
      <rPr>
        <sz val="10"/>
        <rFont val="Arial"/>
        <family val="0"/>
      </rPr>
      <t xml:space="preserve"> rent)</t>
    </r>
  </si>
  <si>
    <r>
      <t xml:space="preserve">option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(no rent)</t>
    </r>
  </si>
  <si>
    <t>option 1 (rent)</t>
  </si>
  <si>
    <r>
      <t xml:space="preserve"> ΔΤΚ 
</t>
    </r>
    <r>
      <rPr>
        <i/>
        <sz val="10"/>
        <rFont val="Arial"/>
        <family val="2"/>
      </rPr>
      <t>all year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</si>
</sst>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  <numFmt numFmtId="181" formatCode="#,##0\ &quot;€&quot;"/>
    <numFmt numFmtId="182" formatCode="#,##0\ _€"/>
    <numFmt numFmtId="183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indexed="17"/>
      </left>
      <right>
        <color indexed="63"/>
      </right>
      <top style="mediumDashed">
        <color indexed="17"/>
      </top>
      <bottom>
        <color indexed="63"/>
      </bottom>
    </border>
    <border>
      <left style="mediumDashed">
        <color indexed="17"/>
      </left>
      <right>
        <color indexed="63"/>
      </right>
      <top>
        <color indexed="63"/>
      </top>
      <bottom>
        <color indexed="63"/>
      </bottom>
    </border>
    <border>
      <left style="mediumDashed">
        <color indexed="17"/>
      </left>
      <right>
        <color indexed="63"/>
      </right>
      <top>
        <color indexed="63"/>
      </top>
      <bottom style="mediumDashed">
        <color indexed="17"/>
      </bottom>
    </border>
    <border>
      <left>
        <color indexed="63"/>
      </left>
      <right>
        <color indexed="63"/>
      </right>
      <top style="mediumDashed">
        <color indexed="17"/>
      </top>
      <bottom>
        <color indexed="63"/>
      </bottom>
    </border>
    <border>
      <left>
        <color indexed="63"/>
      </left>
      <right style="mediumDashed">
        <color indexed="17"/>
      </right>
      <top style="mediumDashed">
        <color indexed="17"/>
      </top>
      <bottom>
        <color indexed="63"/>
      </bottom>
    </border>
    <border>
      <left>
        <color indexed="63"/>
      </left>
      <right style="mediumDash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7"/>
      </bottom>
    </border>
    <border>
      <left>
        <color indexed="63"/>
      </left>
      <right style="mediumDashed">
        <color indexed="17"/>
      </right>
      <top>
        <color indexed="63"/>
      </top>
      <bottom style="mediumDashed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35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9" fontId="8" fillId="36" borderId="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 wrapText="1"/>
    </xf>
    <xf numFmtId="1" fontId="50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1" fontId="49" fillId="34" borderId="0" xfId="0" applyNumberFormat="1" applyFont="1" applyFill="1" applyAlignment="1">
      <alignment horizontal="center" vertical="center"/>
    </xf>
    <xf numFmtId="1" fontId="49" fillId="35" borderId="0" xfId="0" applyNumberFormat="1" applyFont="1" applyFill="1" applyAlignment="1">
      <alignment horizontal="center" vertical="center"/>
    </xf>
    <xf numFmtId="9" fontId="50" fillId="36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82" fontId="49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183" fontId="0" fillId="5" borderId="0" xfId="0" applyNumberFormat="1" applyFont="1" applyFill="1" applyBorder="1" applyAlignment="1">
      <alignment horizontal="center" vertical="center"/>
    </xf>
    <xf numFmtId="183" fontId="0" fillId="5" borderId="15" xfId="0" applyNumberFormat="1" applyFont="1" applyFill="1" applyBorder="1" applyAlignment="1">
      <alignment horizontal="center" vertical="center"/>
    </xf>
    <xf numFmtId="183" fontId="0" fillId="5" borderId="16" xfId="0" applyNumberFormat="1" applyFont="1" applyFill="1" applyBorder="1" applyAlignment="1">
      <alignment horizontal="center" vertical="center"/>
    </xf>
    <xf numFmtId="183" fontId="0" fillId="5" borderId="17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/>
    </xf>
    <xf numFmtId="1" fontId="6" fillId="35" borderId="19" xfId="0" applyNumberFormat="1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/>
    </xf>
    <xf numFmtId="1" fontId="6" fillId="35" borderId="0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/>
    </xf>
    <xf numFmtId="1" fontId="6" fillId="35" borderId="24" xfId="0" applyNumberFormat="1" applyFont="1" applyFill="1" applyBorder="1" applyAlignment="1">
      <alignment horizontal="center" vertical="center"/>
    </xf>
    <xf numFmtId="1" fontId="6" fillId="35" borderId="25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83" fontId="0" fillId="5" borderId="0" xfId="0" applyNumberFormat="1" applyFont="1" applyFill="1" applyBorder="1" applyAlignment="1">
      <alignment horizontal="center" vertical="center"/>
    </xf>
    <xf numFmtId="183" fontId="0" fillId="5" borderId="15" xfId="0" applyNumberFormat="1" applyFont="1" applyFill="1" applyBorder="1" applyAlignment="1">
      <alignment horizontal="center" vertical="center"/>
    </xf>
    <xf numFmtId="183" fontId="0" fillId="5" borderId="16" xfId="0" applyNumberFormat="1" applyFont="1" applyFill="1" applyBorder="1" applyAlignment="1">
      <alignment horizontal="center" vertical="center"/>
    </xf>
    <xf numFmtId="183" fontId="0" fillId="5" borderId="17" xfId="0" applyNumberFormat="1" applyFont="1" applyFill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1" fontId="0" fillId="34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vertical="center"/>
    </xf>
    <xf numFmtId="1" fontId="0" fillId="34" borderId="0" xfId="0" applyNumberFormat="1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1" fontId="0" fillId="34" borderId="24" xfId="0" applyNumberFormat="1" applyFont="1" applyFill="1" applyBorder="1" applyAlignment="1">
      <alignment horizontal="center" vertical="center"/>
    </xf>
    <xf numFmtId="1" fontId="0" fillId="34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zoomScalePageLayoutView="0" workbookViewId="0" topLeftCell="A27">
      <selection activeCell="O34" sqref="O34"/>
    </sheetView>
  </sheetViews>
  <sheetFormatPr defaultColWidth="9.140625" defaultRowHeight="12.75"/>
  <cols>
    <col min="1" max="1" width="48.7109375" style="3" customWidth="1"/>
    <col min="2" max="2" width="12.7109375" style="10" customWidth="1"/>
    <col min="3" max="4" width="12.7109375" style="11" customWidth="1"/>
    <col min="5" max="5" width="9.140625" style="3" customWidth="1"/>
    <col min="6" max="6" width="12.7109375" style="10" customWidth="1"/>
    <col min="7" max="8" width="12.7109375" style="11" customWidth="1"/>
    <col min="9" max="16384" width="9.140625" style="3" customWidth="1"/>
  </cols>
  <sheetData>
    <row r="1" spans="1:8" s="1" customFormat="1" ht="25.5">
      <c r="A1" s="6" t="s">
        <v>58</v>
      </c>
      <c r="B1" s="7" t="s">
        <v>1</v>
      </c>
      <c r="C1" s="8" t="s">
        <v>19</v>
      </c>
      <c r="D1" s="8" t="s">
        <v>20</v>
      </c>
      <c r="F1" s="7" t="s">
        <v>1</v>
      </c>
      <c r="G1" s="8" t="s">
        <v>19</v>
      </c>
      <c r="H1" s="8" t="s">
        <v>20</v>
      </c>
    </row>
    <row r="2" spans="1:8" ht="13.5" customHeight="1">
      <c r="A2" s="3" t="str">
        <f>μονομελές!A1</f>
        <v>μονομελές νοικοκυριό</v>
      </c>
      <c r="B2" s="10">
        <f>μονομελές!B2</f>
        <v>382.9580627007542</v>
      </c>
      <c r="C2" s="10">
        <f>μονομελές!C2</f>
        <v>369.3839482270075</v>
      </c>
      <c r="D2" s="10">
        <f>μονομελές!D2</f>
        <v>240.28335686511133</v>
      </c>
      <c r="F2" s="12">
        <f>B2/$B2</f>
        <v>1</v>
      </c>
      <c r="G2" s="12">
        <f aca="true" t="shared" si="0" ref="G2:H6">C2/$B2</f>
        <v>0.9645545666854034</v>
      </c>
      <c r="H2" s="12">
        <f t="shared" si="0"/>
        <v>0.6274403916986342</v>
      </c>
    </row>
    <row r="3" spans="1:8" ht="13.5" customHeight="1">
      <c r="A3" s="3" t="str">
        <f>μονογονεϊκή!A1</f>
        <v>μονογονεϊκή οικογένεια (μητέρα + 1 παιδί 8 ετών)</v>
      </c>
      <c r="B3" s="22">
        <f>μονογονεϊκή!B2</f>
        <v>545.469074119498</v>
      </c>
      <c r="C3" s="10">
        <f>μονογονεϊκή!C2</f>
        <v>553.7350649360238</v>
      </c>
      <c r="D3" s="10">
        <f>μονογονεϊκή!D2</f>
        <v>387.24994986882643</v>
      </c>
      <c r="F3" s="12">
        <f>B3/$B3</f>
        <v>1</v>
      </c>
      <c r="G3" s="12">
        <f t="shared" si="0"/>
        <v>1.0151539128590725</v>
      </c>
      <c r="H3" s="12">
        <f t="shared" si="0"/>
        <v>0.7099393315632594</v>
      </c>
    </row>
    <row r="4" spans="1:8" ht="13.5" customHeight="1">
      <c r="A4" s="3" t="str">
        <f>'ζευγάρι 0 παιδιά'!A1</f>
        <v>ζευγάρι χωρίς παιδιά</v>
      </c>
      <c r="B4" s="10">
        <f>'ζευγάρι 0 παιδιά'!B2</f>
        <v>569.3866636565344</v>
      </c>
      <c r="C4" s="10">
        <f>'ζευγάρι 0 παιδιά'!C2</f>
        <v>574.7307513486819</v>
      </c>
      <c r="D4" s="10">
        <f>'ζευγάρι 0 παιδιά'!D2</f>
        <v>396.9671711481379</v>
      </c>
      <c r="F4" s="12">
        <f>B4/$B4</f>
        <v>1</v>
      </c>
      <c r="G4" s="12">
        <f t="shared" si="0"/>
        <v>1.0093856917157638</v>
      </c>
      <c r="H4" s="12">
        <f t="shared" si="0"/>
        <v>0.6971838233773535</v>
      </c>
    </row>
    <row r="5" spans="1:8" ht="13.5" customHeight="1">
      <c r="A5" s="3" t="str">
        <f>'ζευγάρι 1 παιδί'!A1</f>
        <v>ζευγάρι 1 παιδί (8 ετών)</v>
      </c>
      <c r="B5" s="10">
        <f>'ζευγάρι 1 παιδί'!B2</f>
        <v>725.956014092024</v>
      </c>
      <c r="C5" s="10">
        <f>'ζευγάρι 1 παιδί'!C2</f>
        <v>717.2174432979551</v>
      </c>
      <c r="D5" s="10">
        <f>'ζευγάρι 1 παιδί'!D2</f>
        <v>553.4072855373421</v>
      </c>
      <c r="F5" s="12">
        <f>B5/$B5</f>
        <v>1</v>
      </c>
      <c r="G5" s="12">
        <f t="shared" si="0"/>
        <v>0.9879626718087067</v>
      </c>
      <c r="H5" s="12">
        <f t="shared" si="0"/>
        <v>0.7623151744661912</v>
      </c>
    </row>
    <row r="6" spans="1:8" ht="13.5" customHeight="1">
      <c r="A6" s="3" t="str">
        <f>'ζευγάρι 2 παιδιά'!A1</f>
        <v>ζευγάρι 2 παιδιά (8 και 14 ετών)</v>
      </c>
      <c r="B6" s="10">
        <f>'ζευγάρι 2 παιδιά'!B2</f>
        <v>878.7984041492848</v>
      </c>
      <c r="C6" s="10">
        <f>'ζευγάρι 2 παιδιά'!C2</f>
        <v>856.9253727571502</v>
      </c>
      <c r="D6" s="10">
        <f>'ζευγάρι 2 παιδιά'!D2</f>
        <v>707.5897738392539</v>
      </c>
      <c r="F6" s="12">
        <f>B6/$B6</f>
        <v>1</v>
      </c>
      <c r="G6" s="12">
        <f t="shared" si="0"/>
        <v>0.9751102968680186</v>
      </c>
      <c r="H6" s="12">
        <f t="shared" si="0"/>
        <v>0.8051787195997832</v>
      </c>
    </row>
    <row r="7" ht="13.5" customHeight="1"/>
    <row r="8" spans="1:8" ht="13.5" customHeight="1">
      <c r="A8" s="3" t="s">
        <v>35</v>
      </c>
      <c r="B8" s="10">
        <f>B2</f>
        <v>382.9580627007542</v>
      </c>
      <c r="C8" s="10">
        <f>C2</f>
        <v>369.3839482270075</v>
      </c>
      <c r="D8" s="10">
        <f>D2</f>
        <v>240.28335686511133</v>
      </c>
      <c r="G8" s="10"/>
      <c r="H8" s="10"/>
    </row>
    <row r="9" spans="1:8" ht="13.5" customHeight="1">
      <c r="A9" s="3" t="s">
        <v>36</v>
      </c>
      <c r="B9" s="10">
        <f>((B4-B2)+(B5-B3))/2</f>
        <v>183.4577704641531</v>
      </c>
      <c r="C9" s="10">
        <f>((C4-C2)+(C5-C3))/2</f>
        <v>184.41459074180284</v>
      </c>
      <c r="D9" s="10">
        <f>((D4-D2)+(D5-D3))/2</f>
        <v>161.4205749757711</v>
      </c>
      <c r="G9" s="10"/>
      <c r="H9" s="10"/>
    </row>
    <row r="10" spans="1:8" ht="13.5" customHeight="1">
      <c r="A10" s="3" t="s">
        <v>37</v>
      </c>
      <c r="B10" s="10">
        <f>((B3-B2)+(B5-B4)+(B6-B5))/3</f>
        <v>157.30758397049806</v>
      </c>
      <c r="C10" s="10">
        <f>((C3-C2)+(C5-C4)+(C6-C5))/3</f>
        <v>155.51524603916153</v>
      </c>
      <c r="D10" s="10">
        <f>((D3-D2)+(D5-D4)+(D6-D5))/3</f>
        <v>152.52973189827705</v>
      </c>
      <c r="G10" s="10"/>
      <c r="H10" s="10"/>
    </row>
    <row r="11" spans="3:8" ht="13.5" customHeight="1" thickBot="1">
      <c r="C11" s="10"/>
      <c r="D11" s="10"/>
      <c r="G11" s="10"/>
      <c r="H11" s="10"/>
    </row>
    <row r="12" spans="1:4" ht="13.5" customHeight="1">
      <c r="A12" s="47" t="s">
        <v>50</v>
      </c>
      <c r="B12" s="51"/>
      <c r="C12" s="52"/>
      <c r="D12" s="53"/>
    </row>
    <row r="13" spans="1:8" ht="13.5" customHeight="1">
      <c r="A13" s="48" t="s">
        <v>35</v>
      </c>
      <c r="B13" s="54">
        <f>B8/B$8</f>
        <v>1</v>
      </c>
      <c r="C13" s="54">
        <f>C8/C$8</f>
        <v>1</v>
      </c>
      <c r="D13" s="55">
        <f>D8/D$8</f>
        <v>1</v>
      </c>
      <c r="F13" s="12"/>
      <c r="G13" s="12"/>
      <c r="H13" s="12"/>
    </row>
    <row r="14" spans="1:8" ht="13.5" customHeight="1">
      <c r="A14" s="48" t="s">
        <v>36</v>
      </c>
      <c r="B14" s="56">
        <f>B9/B$8</f>
        <v>0.47905446661794954</v>
      </c>
      <c r="C14" s="56">
        <f aca="true" t="shared" si="1" ref="B14:D15">C9/C$8</f>
        <v>0.49924906490108106</v>
      </c>
      <c r="D14" s="57">
        <f t="shared" si="1"/>
        <v>0.6717925747407812</v>
      </c>
      <c r="F14" s="12"/>
      <c r="G14" s="12"/>
      <c r="H14" s="12"/>
    </row>
    <row r="15" spans="1:8" ht="13.5" customHeight="1" thickBot="1">
      <c r="A15" s="50" t="s">
        <v>37</v>
      </c>
      <c r="B15" s="58">
        <f t="shared" si="1"/>
        <v>0.41076974032380975</v>
      </c>
      <c r="C15" s="58">
        <f t="shared" si="1"/>
        <v>0.4210124635507673</v>
      </c>
      <c r="D15" s="59">
        <f t="shared" si="1"/>
        <v>0.6347910811979507</v>
      </c>
      <c r="F15" s="12"/>
      <c r="G15" s="12"/>
      <c r="H15" s="12"/>
    </row>
    <row r="16" ht="13.5" customHeight="1"/>
    <row r="17" spans="1:8" ht="13.5" customHeight="1">
      <c r="A17" s="3" t="s">
        <v>39</v>
      </c>
      <c r="B17" s="9">
        <v>661.34</v>
      </c>
      <c r="C17" s="13"/>
      <c r="D17" s="13"/>
      <c r="F17" s="49" t="s">
        <v>49</v>
      </c>
      <c r="H17" s="22" t="s">
        <v>49</v>
      </c>
    </row>
    <row r="18" spans="1:2" ht="13.5" customHeight="1">
      <c r="A18" s="3" t="s">
        <v>35</v>
      </c>
      <c r="B18" s="10">
        <f>B17*1</f>
        <v>661.34</v>
      </c>
    </row>
    <row r="19" spans="1:2" ht="13.5" customHeight="1">
      <c r="A19" s="3" t="s">
        <v>36</v>
      </c>
      <c r="B19" s="10">
        <f>B17*0.6</f>
        <v>396.80400000000003</v>
      </c>
    </row>
    <row r="20" spans="1:2" ht="13.5" customHeight="1">
      <c r="A20" s="3" t="s">
        <v>37</v>
      </c>
      <c r="B20" s="10">
        <f>B17*0.3</f>
        <v>198.40200000000002</v>
      </c>
    </row>
    <row r="21" ht="13.5" customHeight="1"/>
    <row r="22" spans="1:2" ht="12.75">
      <c r="A22" s="3" t="s">
        <v>38</v>
      </c>
      <c r="B22" s="13"/>
    </row>
    <row r="23" spans="1:2" ht="14.25">
      <c r="A23" s="3" t="s">
        <v>35</v>
      </c>
      <c r="B23" s="10">
        <f>B18*0.6</f>
        <v>396.80400000000003</v>
      </c>
    </row>
    <row r="24" spans="1:2" ht="14.25">
      <c r="A24" s="3" t="s">
        <v>36</v>
      </c>
      <c r="B24" s="10">
        <f>B19*0.6</f>
        <v>238.0824</v>
      </c>
    </row>
    <row r="25" spans="1:2" ht="12.75">
      <c r="A25" s="3" t="s">
        <v>37</v>
      </c>
      <c r="B25" s="10">
        <f>B20*0.6</f>
        <v>119.0412</v>
      </c>
    </row>
    <row r="27" spans="1:2" ht="12.75">
      <c r="A27" s="3" t="s">
        <v>40</v>
      </c>
      <c r="B27" s="13"/>
    </row>
    <row r="28" spans="1:4" ht="12.75">
      <c r="A28" s="3" t="s">
        <v>22</v>
      </c>
      <c r="B28" s="12">
        <f>B2/$B18</f>
        <v>0.5790638139243872</v>
      </c>
      <c r="C28" s="12">
        <f>C2/$B18</f>
        <v>0.5585386461230343</v>
      </c>
      <c r="D28" s="12">
        <f>D2/$B18</f>
        <v>0.3633280262272225</v>
      </c>
    </row>
    <row r="29" spans="1:4" ht="12.75">
      <c r="A29" s="3" t="s">
        <v>41</v>
      </c>
      <c r="B29" s="12">
        <f>B3/($B18+$B20)</f>
        <v>0.63445670226591</v>
      </c>
      <c r="C29" s="12">
        <f>C3/($B18+$B20)</f>
        <v>0.644071203844902</v>
      </c>
      <c r="D29" s="12">
        <f>D3/($B18+$B20)</f>
        <v>0.45042576711249005</v>
      </c>
    </row>
    <row r="30" spans="1:4" ht="12.75">
      <c r="A30" s="3" t="s">
        <v>28</v>
      </c>
      <c r="B30" s="12">
        <f>B4/($B18+$B19)</f>
        <v>0.5380994114756918</v>
      </c>
      <c r="C30" s="12">
        <f>C4/($B18+$B19)</f>
        <v>0.5431498466642365</v>
      </c>
      <c r="D30" s="12">
        <f>D4/($B18+$B19)</f>
        <v>0.3751542050497266</v>
      </c>
    </row>
    <row r="31" spans="1:4" ht="12.75">
      <c r="A31" s="3" t="s">
        <v>42</v>
      </c>
      <c r="B31" s="12">
        <f>B5/($B18+$B19+$B20)</f>
        <v>0.5777393060755627</v>
      </c>
      <c r="C31" s="12">
        <f>C5/($B18+$B19+$B20)</f>
        <v>0.5707848684393211</v>
      </c>
      <c r="D31" s="12">
        <f>D5/($B18+$B19+$B20)</f>
        <v>0.44041943990696886</v>
      </c>
    </row>
    <row r="32" spans="1:4" ht="12.75">
      <c r="A32" s="3" t="s">
        <v>43</v>
      </c>
      <c r="B32" s="12">
        <f>B6/($B18+$B19+$B20+$B20)</f>
        <v>0.6040067439862351</v>
      </c>
      <c r="C32" s="12">
        <f>C6/($B18+$B19+$B20+$B20)</f>
        <v>0.5889731954387031</v>
      </c>
      <c r="D32" s="12">
        <f>D6/($B18+$B19+$B20+$B20)</f>
        <v>0.4863333767524708</v>
      </c>
    </row>
    <row r="34" spans="1:4" ht="38.25">
      <c r="A34" s="60" t="s">
        <v>51</v>
      </c>
      <c r="B34" s="61" t="s">
        <v>1</v>
      </c>
      <c r="C34" s="61" t="s">
        <v>52</v>
      </c>
      <c r="D34" s="62" t="s">
        <v>53</v>
      </c>
    </row>
    <row r="35" spans="1:6" ht="12.75">
      <c r="A35" s="63" t="s">
        <v>22</v>
      </c>
      <c r="B35" s="64">
        <f>μονομελές!B4</f>
        <v>168.21322533663803</v>
      </c>
      <c r="C35" s="64">
        <f>μονομελές!C4</f>
        <v>160.2030717491791</v>
      </c>
      <c r="D35" s="65">
        <f>μονομελές!D4</f>
        <v>64.08122869967163</v>
      </c>
      <c r="E35" s="5" t="s">
        <v>49</v>
      </c>
      <c r="F35" s="22" t="s">
        <v>49</v>
      </c>
    </row>
    <row r="36" spans="1:4" ht="12.75">
      <c r="A36" s="63" t="s">
        <v>41</v>
      </c>
      <c r="B36" s="64">
        <f>μονογονεϊκή!B4</f>
        <v>200.25383968647387</v>
      </c>
      <c r="C36" s="64">
        <f>μονογονεϊκή!C4</f>
        <v>216.2741468613918</v>
      </c>
      <c r="D36" s="64">
        <f>μονογονεϊκή!D4</f>
        <v>96.12184304950746</v>
      </c>
    </row>
    <row r="37" spans="1:4" ht="12.75">
      <c r="A37" s="63" t="s">
        <v>28</v>
      </c>
      <c r="B37" s="64">
        <f>'ζευγάρι 0 παιδιά'!B4</f>
        <v>200.25383968647387</v>
      </c>
      <c r="C37" s="64">
        <f>'ζευγάρι 0 παιδιά'!C4</f>
        <v>216.2741468613918</v>
      </c>
      <c r="D37" s="65">
        <f>'ζευγάρι 0 παιδιά'!D4</f>
        <v>96.12184304950746</v>
      </c>
    </row>
    <row r="38" spans="1:4" ht="12.75">
      <c r="A38" s="63" t="s">
        <v>42</v>
      </c>
      <c r="B38" s="64">
        <f>'ζευγάρι 1 παιδί'!B4</f>
        <v>224.28430044885073</v>
      </c>
      <c r="C38" s="64">
        <f>'ζευγάρι 1 παιδί'!C4</f>
        <v>236.29953083003915</v>
      </c>
      <c r="D38" s="65">
        <f>'ζευγάρι 1 παιδί'!D4</f>
        <v>144.18276457426114</v>
      </c>
    </row>
    <row r="39" spans="1:4" ht="12.75">
      <c r="A39" s="66" t="s">
        <v>43</v>
      </c>
      <c r="B39" s="67">
        <f>'ζευγάρι 2 παιδιά'!B4</f>
        <v>256.3249147986865</v>
      </c>
      <c r="C39" s="67">
        <f>'ζευγάρι 2 παιδιά'!C4</f>
        <v>260.329991592416</v>
      </c>
      <c r="D39" s="68">
        <f>'ζευγάρι 2 παιδιά'!D4</f>
        <v>200.25383968647387</v>
      </c>
    </row>
    <row r="41" spans="1:4" ht="38.25">
      <c r="A41" s="76" t="s">
        <v>57</v>
      </c>
      <c r="B41" s="77" t="s">
        <v>1</v>
      </c>
      <c r="C41" s="77" t="s">
        <v>52</v>
      </c>
      <c r="D41" s="78" t="s">
        <v>53</v>
      </c>
    </row>
    <row r="42" spans="1:4" ht="12.75">
      <c r="A42" s="79" t="s">
        <v>22</v>
      </c>
      <c r="B42" s="80">
        <f aca="true" t="shared" si="2" ref="B42:D46">B2-B35</f>
        <v>214.7448373641162</v>
      </c>
      <c r="C42" s="80">
        <f t="shared" si="2"/>
        <v>209.18087647782843</v>
      </c>
      <c r="D42" s="81">
        <f t="shared" si="2"/>
        <v>176.20212816543972</v>
      </c>
    </row>
    <row r="43" spans="1:4" ht="12.75">
      <c r="A43" s="79" t="s">
        <v>41</v>
      </c>
      <c r="B43" s="80">
        <f t="shared" si="2"/>
        <v>345.2152344330242</v>
      </c>
      <c r="C43" s="80">
        <f t="shared" si="2"/>
        <v>337.460918074632</v>
      </c>
      <c r="D43" s="81">
        <f t="shared" si="2"/>
        <v>291.128106819319</v>
      </c>
    </row>
    <row r="44" spans="1:4" ht="12.75">
      <c r="A44" s="79" t="s">
        <v>28</v>
      </c>
      <c r="B44" s="80">
        <f t="shared" si="2"/>
        <v>369.1328239700606</v>
      </c>
      <c r="C44" s="80">
        <f t="shared" si="2"/>
        <v>358.45660448729006</v>
      </c>
      <c r="D44" s="81">
        <f t="shared" si="2"/>
        <v>300.84532809863043</v>
      </c>
    </row>
    <row r="45" spans="1:4" ht="12.75">
      <c r="A45" s="79" t="s">
        <v>42</v>
      </c>
      <c r="B45" s="80">
        <f t="shared" si="2"/>
        <v>501.6717136431733</v>
      </c>
      <c r="C45" s="80">
        <f t="shared" si="2"/>
        <v>480.917912467916</v>
      </c>
      <c r="D45" s="81">
        <f t="shared" si="2"/>
        <v>409.224520963081</v>
      </c>
    </row>
    <row r="46" spans="1:4" ht="12.75">
      <c r="A46" s="79" t="s">
        <v>43</v>
      </c>
      <c r="B46" s="80">
        <f t="shared" si="2"/>
        <v>622.4734893505984</v>
      </c>
      <c r="C46" s="80">
        <f t="shared" si="2"/>
        <v>596.5953811647341</v>
      </c>
      <c r="D46" s="81">
        <f t="shared" si="2"/>
        <v>507.33593415278006</v>
      </c>
    </row>
    <row r="47" spans="1:6" ht="12.75">
      <c r="A47" s="79" t="s">
        <v>54</v>
      </c>
      <c r="B47" s="80">
        <f>((B44-B42)+(B45-B43))/2</f>
        <v>155.42223290804674</v>
      </c>
      <c r="C47" s="80">
        <f>((C44-C42)+(C45-C43))/2</f>
        <v>146.3663612013728</v>
      </c>
      <c r="D47" s="81">
        <f>((D44-D42)+(D45-D43))/2</f>
        <v>121.36980703847635</v>
      </c>
      <c r="F47" s="22" t="s">
        <v>49</v>
      </c>
    </row>
    <row r="48" spans="1:4" ht="12.75">
      <c r="A48" s="82" t="s">
        <v>55</v>
      </c>
      <c r="B48" s="83">
        <f>(((B43-B42)+(B45-B44)+(B46-B45)))/3</f>
        <v>127.9370208164819</v>
      </c>
      <c r="C48" s="83">
        <f>(((C43-C42)+(C45-C44)+(C46-C45)))/3</f>
        <v>122.13960609141589</v>
      </c>
      <c r="D48" s="84">
        <f>(((D43-D42)+(D45-D44)+(D46-D45)))/3</f>
        <v>107.13886156934296</v>
      </c>
    </row>
    <row r="49" ht="13.5" thickBot="1"/>
    <row r="50" spans="1:4" ht="12.75">
      <c r="A50" s="47" t="s">
        <v>56</v>
      </c>
      <c r="B50" s="69"/>
      <c r="C50" s="52"/>
      <c r="D50" s="53"/>
    </row>
    <row r="51" spans="1:4" ht="14.25">
      <c r="A51" s="48" t="s">
        <v>35</v>
      </c>
      <c r="B51" s="74">
        <v>1</v>
      </c>
      <c r="C51" s="74">
        <v>1</v>
      </c>
      <c r="D51" s="75">
        <v>1</v>
      </c>
    </row>
    <row r="52" spans="1:4" ht="14.25">
      <c r="A52" s="48" t="s">
        <v>36</v>
      </c>
      <c r="B52" s="70">
        <f aca="true" t="shared" si="3" ref="B52:D53">B47/B$42</f>
        <v>0.7237530588198333</v>
      </c>
      <c r="C52" s="70">
        <f t="shared" si="3"/>
        <v>0.6997119606049959</v>
      </c>
      <c r="D52" s="71">
        <f t="shared" si="3"/>
        <v>0.6888101086073137</v>
      </c>
    </row>
    <row r="53" spans="1:4" ht="13.5" thickBot="1">
      <c r="A53" s="50" t="s">
        <v>37</v>
      </c>
      <c r="B53" s="72">
        <f t="shared" si="3"/>
        <v>0.5957629640220639</v>
      </c>
      <c r="C53" s="72">
        <f t="shared" si="3"/>
        <v>0.5838947046593992</v>
      </c>
      <c r="D53" s="73">
        <f t="shared" si="3"/>
        <v>0.6080452187770862</v>
      </c>
    </row>
    <row r="54" spans="2:4" ht="12.75">
      <c r="B54" s="3"/>
      <c r="C54" s="3"/>
      <c r="D54" s="3"/>
    </row>
    <row r="55" spans="2:4" ht="12.75">
      <c r="B55" s="3"/>
      <c r="C55" s="3"/>
      <c r="D55" s="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90" zoomScaleNormal="90" zoomScalePageLayoutView="0" workbookViewId="0" topLeftCell="A1">
      <selection activeCell="F4" sqref="F4:F27"/>
    </sheetView>
  </sheetViews>
  <sheetFormatPr defaultColWidth="9.140625" defaultRowHeight="12.75"/>
  <cols>
    <col min="1" max="1" width="48.7109375" style="3" customWidth="1"/>
    <col min="2" max="2" width="12.7109375" style="19" customWidth="1"/>
    <col min="3" max="4" width="12.7109375" style="20" customWidth="1"/>
    <col min="5" max="6" width="9.140625" style="45" customWidth="1"/>
    <col min="7" max="9" width="9.140625" style="41" customWidth="1"/>
    <col min="10" max="16384" width="9.140625" style="3" customWidth="1"/>
  </cols>
  <sheetData>
    <row r="1" spans="1:9" s="1" customFormat="1" ht="38.25">
      <c r="A1" s="6" t="s">
        <v>22</v>
      </c>
      <c r="B1" s="14" t="s">
        <v>1</v>
      </c>
      <c r="C1" s="15" t="s">
        <v>19</v>
      </c>
      <c r="D1" s="15" t="s">
        <v>20</v>
      </c>
      <c r="E1" s="44"/>
      <c r="F1" s="44" t="s">
        <v>59</v>
      </c>
      <c r="G1" s="35" t="s">
        <v>1</v>
      </c>
      <c r="H1" s="35" t="s">
        <v>19</v>
      </c>
      <c r="I1" s="35" t="s">
        <v>20</v>
      </c>
    </row>
    <row r="2" spans="1:9" ht="12.75">
      <c r="A2" s="2" t="s">
        <v>17</v>
      </c>
      <c r="B2" s="16">
        <f>B3+B13+B17+B24+B21+B22+B23+B25+B26+B27</f>
        <v>382.9580627007542</v>
      </c>
      <c r="C2" s="16">
        <f>C3+C13+C17+C24+C21+C22+C23+C25+C26+C27</f>
        <v>369.3839482270075</v>
      </c>
      <c r="D2" s="16">
        <f>D3+D13+D17+D24+D21+D22+D23+D25+D26+D27</f>
        <v>240.28335686511133</v>
      </c>
      <c r="G2" s="36">
        <v>395.31293180667154</v>
      </c>
      <c r="H2" s="36">
        <v>381.28435206697765</v>
      </c>
      <c r="I2" s="36">
        <v>248.61355783577832</v>
      </c>
    </row>
    <row r="3" spans="1:9" ht="12.75">
      <c r="A3" s="4" t="s">
        <v>9</v>
      </c>
      <c r="B3" s="17">
        <f>SUM(B4:B12)</f>
        <v>256.21559962891274</v>
      </c>
      <c r="C3" s="17">
        <f>SUM(C4:C12)</f>
        <v>251.96157433810745</v>
      </c>
      <c r="D3" s="17">
        <f>SUM(D4:D12)</f>
        <v>135.16095306260127</v>
      </c>
      <c r="G3" s="36">
        <v>267.48866545338797</v>
      </c>
      <c r="H3" s="36">
        <v>262.8708063880323</v>
      </c>
      <c r="I3" s="36">
        <v>142.55885656618418</v>
      </c>
    </row>
    <row r="4" spans="1:9" ht="12.75">
      <c r="A4" s="5" t="s">
        <v>18</v>
      </c>
      <c r="B4" s="18">
        <f>G4*$F4</f>
        <v>168.21322533663803</v>
      </c>
      <c r="C4" s="18">
        <f>H4*$F4</f>
        <v>160.2030717491791</v>
      </c>
      <c r="D4" s="18">
        <f>I4*$F4</f>
        <v>64.08122869967163</v>
      </c>
      <c r="F4" s="45">
        <v>0.9685811657453962</v>
      </c>
      <c r="G4" s="37">
        <v>173.6697256622632</v>
      </c>
      <c r="H4" s="37">
        <v>165.39973872596497</v>
      </c>
      <c r="I4" s="37">
        <v>66.15989549038598</v>
      </c>
    </row>
    <row r="5" spans="1:9" ht="12.75">
      <c r="A5" s="5" t="s">
        <v>13</v>
      </c>
      <c r="B5" s="18">
        <f aca="true" t="shared" si="0" ref="B5:B12">G5*$F5</f>
        <v>4.852692856523284</v>
      </c>
      <c r="C5" s="18">
        <f aca="true" t="shared" si="1" ref="C5:C12">H5*$F5</f>
        <v>4.852692856523284</v>
      </c>
      <c r="D5" s="18">
        <f aca="true" t="shared" si="2" ref="D5:D12">I5*$F5</f>
        <v>4.852692856523284</v>
      </c>
      <c r="F5" s="45">
        <v>1.0570426427911983</v>
      </c>
      <c r="G5" s="37">
        <v>4.590820332195297</v>
      </c>
      <c r="H5" s="37">
        <v>4.590820332195297</v>
      </c>
      <c r="I5" s="37">
        <v>4.590820332195297</v>
      </c>
    </row>
    <row r="6" spans="1:9" ht="12.75">
      <c r="A6" s="3" t="s">
        <v>25</v>
      </c>
      <c r="B6" s="18">
        <f t="shared" si="0"/>
        <v>16.690848337451175</v>
      </c>
      <c r="C6" s="18">
        <f t="shared" si="1"/>
        <v>16.690848337451175</v>
      </c>
      <c r="D6" s="18">
        <f t="shared" si="2"/>
        <v>16.690848337451175</v>
      </c>
      <c r="F6" s="45">
        <v>0.8273813299832385</v>
      </c>
      <c r="G6" s="37">
        <v>20.17310245299988</v>
      </c>
      <c r="H6" s="37">
        <v>20.17310245299988</v>
      </c>
      <c r="I6" s="37">
        <v>20.17310245299988</v>
      </c>
    </row>
    <row r="7" spans="1:9" ht="12.75">
      <c r="A7" s="3" t="s">
        <v>0</v>
      </c>
      <c r="B7" s="18">
        <f t="shared" si="0"/>
        <v>4.755143572709657</v>
      </c>
      <c r="C7" s="18">
        <f t="shared" si="1"/>
        <v>17.118516861754767</v>
      </c>
      <c r="D7" s="18">
        <f t="shared" si="2"/>
        <v>0</v>
      </c>
      <c r="F7" s="45">
        <v>0.9832514808662193</v>
      </c>
      <c r="G7" s="37">
        <v>4.836141785945237</v>
      </c>
      <c r="H7" s="37">
        <v>17.410110429402856</v>
      </c>
      <c r="I7" s="37">
        <v>0</v>
      </c>
    </row>
    <row r="8" spans="1:9" ht="12.75">
      <c r="A8" s="3" t="s">
        <v>5</v>
      </c>
      <c r="B8" s="18">
        <f t="shared" si="0"/>
        <v>39.42894375796527</v>
      </c>
      <c r="C8" s="18">
        <f t="shared" si="1"/>
        <v>34.41446136365958</v>
      </c>
      <c r="D8" s="18">
        <f t="shared" si="2"/>
        <v>32.7756774891996</v>
      </c>
      <c r="F8" s="45">
        <v>0.9400517382469317</v>
      </c>
      <c r="G8" s="37">
        <v>41.94337625660357</v>
      </c>
      <c r="H8" s="37">
        <v>36.6091141194397</v>
      </c>
      <c r="I8" s="43">
        <v>34.86582297089495</v>
      </c>
    </row>
    <row r="9" spans="1:9" ht="12.75">
      <c r="A9" s="3" t="s">
        <v>6</v>
      </c>
      <c r="B9" s="18">
        <f t="shared" si="0"/>
        <v>7.595840701802436</v>
      </c>
      <c r="C9" s="18">
        <f t="shared" si="1"/>
        <v>4.003078103716699</v>
      </c>
      <c r="D9" s="18">
        <f t="shared" si="2"/>
        <v>2.0816006139326833</v>
      </c>
      <c r="F9" s="45">
        <v>1.0014449753612242</v>
      </c>
      <c r="G9" s="37">
        <v>7.584880736021061</v>
      </c>
      <c r="H9" s="37">
        <v>3.997302100669861</v>
      </c>
      <c r="I9" s="37">
        <v>2.0785970923483275</v>
      </c>
    </row>
    <row r="10" spans="1:9" ht="12.75">
      <c r="A10" s="3" t="s">
        <v>7</v>
      </c>
      <c r="B10" s="18">
        <f t="shared" si="0"/>
        <v>0</v>
      </c>
      <c r="C10" s="18">
        <f t="shared" si="1"/>
        <v>0</v>
      </c>
      <c r="D10" s="18">
        <f t="shared" si="2"/>
        <v>0</v>
      </c>
      <c r="F10" s="45">
        <v>1.0047249999999996</v>
      </c>
      <c r="G10" s="37">
        <v>0</v>
      </c>
      <c r="H10" s="37">
        <v>0</v>
      </c>
      <c r="I10" s="37">
        <v>0</v>
      </c>
    </row>
    <row r="11" spans="1:9" ht="12.75">
      <c r="A11" s="3" t="s">
        <v>8</v>
      </c>
      <c r="B11" s="18">
        <f t="shared" si="0"/>
        <v>9.9366196196196</v>
      </c>
      <c r="C11" s="18">
        <f t="shared" si="1"/>
        <v>9.9366196196196</v>
      </c>
      <c r="D11" s="18">
        <f t="shared" si="2"/>
        <v>9.9366196196196</v>
      </c>
      <c r="F11" s="45">
        <v>1.0047249999999974</v>
      </c>
      <c r="G11" s="37">
        <v>9.889889889889895</v>
      </c>
      <c r="H11" s="37">
        <v>9.889889889889895</v>
      </c>
      <c r="I11" s="37">
        <v>9.889889889889895</v>
      </c>
    </row>
    <row r="12" spans="1:9" ht="12.75">
      <c r="A12" s="3" t="s">
        <v>14</v>
      </c>
      <c r="B12" s="18">
        <f t="shared" si="0"/>
        <v>4.7422854462032875</v>
      </c>
      <c r="C12" s="18">
        <f t="shared" si="1"/>
        <v>4.7422854462032875</v>
      </c>
      <c r="D12" s="18">
        <f t="shared" si="2"/>
        <v>4.7422854462032875</v>
      </c>
      <c r="F12" s="45">
        <v>0.9878262448615531</v>
      </c>
      <c r="G12" s="37">
        <v>4.800728337469849</v>
      </c>
      <c r="H12" s="37">
        <v>4.800728337469849</v>
      </c>
      <c r="I12" s="37">
        <v>4.800728337469849</v>
      </c>
    </row>
    <row r="13" spans="1:12" ht="12.75">
      <c r="A13" s="4" t="s">
        <v>10</v>
      </c>
      <c r="B13" s="17">
        <f>MIN(B14:B16)</f>
        <v>21.269533464048834</v>
      </c>
      <c r="C13" s="17">
        <f>MIN(C14:C16)</f>
        <v>18.71718944836297</v>
      </c>
      <c r="D13" s="17">
        <f>MIN(D14:D16)</f>
        <v>17.015626771239067</v>
      </c>
      <c r="G13" s="36">
        <v>22.035068467731946</v>
      </c>
      <c r="H13" s="36">
        <v>19.39086025160411</v>
      </c>
      <c r="I13" s="36">
        <v>17.628054774185557</v>
      </c>
      <c r="L13" s="5" t="s">
        <v>49</v>
      </c>
    </row>
    <row r="14" spans="1:9" ht="12.75">
      <c r="A14" s="5" t="s">
        <v>3</v>
      </c>
      <c r="B14" s="21">
        <f aca="true" t="shared" si="3" ref="B14:D16">G14*$F14</f>
        <v>21.269533464048834</v>
      </c>
      <c r="C14" s="21">
        <f t="shared" si="3"/>
        <v>18.71718944836297</v>
      </c>
      <c r="D14" s="21">
        <f t="shared" si="3"/>
        <v>17.015626771239067</v>
      </c>
      <c r="F14" s="45">
        <v>0.9652583333333337</v>
      </c>
      <c r="G14" s="38">
        <v>22.035068467731946</v>
      </c>
      <c r="H14" s="38">
        <v>19.39086025160411</v>
      </c>
      <c r="I14" s="38">
        <v>17.628054774185557</v>
      </c>
    </row>
    <row r="15" spans="1:9" ht="12.75">
      <c r="A15" s="5" t="s">
        <v>46</v>
      </c>
      <c r="B15" s="26">
        <f t="shared" si="3"/>
        <v>32.941046834972965</v>
      </c>
      <c r="C15" s="26">
        <f t="shared" si="3"/>
        <v>32.941046834972965</v>
      </c>
      <c r="D15" s="26">
        <f t="shared" si="3"/>
        <v>32.941046834972965</v>
      </c>
      <c r="F15" s="45">
        <v>0.9588500895448091</v>
      </c>
      <c r="G15" s="38">
        <v>34.354741365890604</v>
      </c>
      <c r="H15" s="38">
        <v>34.354741365890604</v>
      </c>
      <c r="I15" s="38">
        <v>34.354741365890604</v>
      </c>
    </row>
    <row r="16" spans="1:9" ht="12.75">
      <c r="A16" s="5" t="s">
        <v>47</v>
      </c>
      <c r="B16" s="26">
        <f t="shared" si="3"/>
        <v>73.27944077523017</v>
      </c>
      <c r="C16" s="26">
        <f t="shared" si="3"/>
        <v>73.27944077523017</v>
      </c>
      <c r="D16" s="26">
        <f t="shared" si="3"/>
        <v>76.93579540850571</v>
      </c>
      <c r="F16" s="45">
        <v>0.9588500895448091</v>
      </c>
      <c r="G16" s="38">
        <v>76.42429361404953</v>
      </c>
      <c r="H16" s="38">
        <v>76.42429361404953</v>
      </c>
      <c r="I16" s="38">
        <v>80.23756398148653</v>
      </c>
    </row>
    <row r="17" spans="1:11" ht="12.75">
      <c r="A17" s="4" t="s">
        <v>2</v>
      </c>
      <c r="B17" s="17">
        <f>B18-B19</f>
        <v>77.88148343913976</v>
      </c>
      <c r="C17" s="17">
        <f>C18-C19</f>
        <v>71.14589014577025</v>
      </c>
      <c r="D17" s="17">
        <f>D18-D19</f>
        <v>60.54748273650418</v>
      </c>
      <c r="G17" s="36">
        <v>77.86407888757898</v>
      </c>
      <c r="H17" s="36">
        <v>71.12999082980066</v>
      </c>
      <c r="I17" s="36">
        <v>60.53395189786798</v>
      </c>
      <c r="J17" s="5" t="s">
        <v>49</v>
      </c>
      <c r="K17" s="5" t="s">
        <v>49</v>
      </c>
    </row>
    <row r="18" spans="1:9" s="5" customFormat="1" ht="12.75">
      <c r="A18" s="5" t="s">
        <v>45</v>
      </c>
      <c r="B18" s="23">
        <f>G18*$F18</f>
        <v>77.88148343913976</v>
      </c>
      <c r="C18" s="23">
        <f>H18*$F18</f>
        <v>79.05098905085583</v>
      </c>
      <c r="D18" s="23">
        <f>I18*$F18</f>
        <v>93.14997344077565</v>
      </c>
      <c r="E18" s="46"/>
      <c r="F18" s="46">
        <v>1.000223524785876</v>
      </c>
      <c r="G18" s="39">
        <v>77.86407888757898</v>
      </c>
      <c r="H18" s="39">
        <v>79.03332314422296</v>
      </c>
      <c r="I18" s="39">
        <v>93.12915676595074</v>
      </c>
    </row>
    <row r="19" spans="1:9" s="5" customFormat="1" ht="12.75">
      <c r="A19" s="5" t="s">
        <v>44</v>
      </c>
      <c r="B19" s="18">
        <f>B20*B18</f>
        <v>0</v>
      </c>
      <c r="C19" s="18">
        <f>C20*C18</f>
        <v>7.905098905085584</v>
      </c>
      <c r="D19" s="18">
        <f>D20*D18</f>
        <v>32.602490704271474</v>
      </c>
      <c r="E19" s="46"/>
      <c r="F19" s="46"/>
      <c r="G19" s="37">
        <v>0</v>
      </c>
      <c r="H19" s="37">
        <v>7.903332314422297</v>
      </c>
      <c r="I19" s="37">
        <v>32.59520486808276</v>
      </c>
    </row>
    <row r="20" spans="1:9" s="5" customFormat="1" ht="12.75">
      <c r="A20" s="24" t="s">
        <v>48</v>
      </c>
      <c r="B20" s="25">
        <v>0</v>
      </c>
      <c r="C20" s="25">
        <v>0.1</v>
      </c>
      <c r="D20" s="25">
        <v>0.35</v>
      </c>
      <c r="E20" s="46"/>
      <c r="F20" s="46"/>
      <c r="G20" s="40">
        <v>0</v>
      </c>
      <c r="H20" s="40">
        <v>0.1</v>
      </c>
      <c r="I20" s="40">
        <v>0.35</v>
      </c>
    </row>
    <row r="21" spans="1:11" ht="12.75">
      <c r="A21" s="4" t="s">
        <v>11</v>
      </c>
      <c r="B21" s="17">
        <f>G21*$F21</f>
        <v>6.174070652435377</v>
      </c>
      <c r="C21" s="17">
        <f>H21*$F21</f>
        <v>6.157770671246782</v>
      </c>
      <c r="D21" s="17">
        <f>I21*$F21</f>
        <v>6.157770671246782</v>
      </c>
      <c r="F21" s="45">
        <v>1.0053344592514442</v>
      </c>
      <c r="G21" s="36">
        <v>6.141310084041574</v>
      </c>
      <c r="H21" s="36">
        <v>6.125096593059944</v>
      </c>
      <c r="I21" s="36">
        <v>6.125096593059944</v>
      </c>
      <c r="K21" s="5" t="s">
        <v>49</v>
      </c>
    </row>
    <row r="22" spans="1:9" ht="12.75">
      <c r="A22" s="4" t="s">
        <v>12</v>
      </c>
      <c r="B22" s="17">
        <f aca="true" t="shared" si="4" ref="B22:B27">G22*$F22</f>
        <v>1.8860375535359255</v>
      </c>
      <c r="C22" s="17">
        <f aca="true" t="shared" si="5" ref="C22:C27">H22*$F22</f>
        <v>1.8673639143920053</v>
      </c>
      <c r="D22" s="17">
        <f aca="true" t="shared" si="6" ref="D22:D27">I22*$F22</f>
        <v>1.8673639143920053</v>
      </c>
      <c r="F22" s="45">
        <v>0.9787584579053487</v>
      </c>
      <c r="G22" s="36">
        <v>1.9269693541880133</v>
      </c>
      <c r="H22" s="36">
        <v>1.9078904496911022</v>
      </c>
      <c r="I22" s="36">
        <v>1.9078904496911022</v>
      </c>
    </row>
    <row r="23" spans="1:9" ht="12.75">
      <c r="A23" s="4" t="s">
        <v>27</v>
      </c>
      <c r="B23" s="17">
        <f t="shared" si="4"/>
        <v>10.343581890501348</v>
      </c>
      <c r="C23" s="17">
        <f t="shared" si="5"/>
        <v>10.346403636947787</v>
      </c>
      <c r="D23" s="17">
        <f t="shared" si="6"/>
        <v>10.346403636947787</v>
      </c>
      <c r="F23" s="45">
        <v>0.9838742399320255</v>
      </c>
      <c r="G23" s="36">
        <v>10.513113841882852</v>
      </c>
      <c r="H23" s="36">
        <v>10.515981836929287</v>
      </c>
      <c r="I23" s="36">
        <v>10.515981836929287</v>
      </c>
    </row>
    <row r="24" spans="1:9" ht="12.75">
      <c r="A24" s="4" t="s">
        <v>4</v>
      </c>
      <c r="B24" s="17">
        <f t="shared" si="4"/>
        <v>0</v>
      </c>
      <c r="C24" s="17">
        <f t="shared" si="5"/>
        <v>0</v>
      </c>
      <c r="D24" s="17">
        <f t="shared" si="6"/>
        <v>0</v>
      </c>
      <c r="F24" s="45">
        <v>0.9871571062802469</v>
      </c>
      <c r="G24" s="36">
        <v>0</v>
      </c>
      <c r="H24" s="36">
        <v>0</v>
      </c>
      <c r="I24" s="36">
        <v>0</v>
      </c>
    </row>
    <row r="25" spans="1:9" ht="12.75">
      <c r="A25" s="4" t="s">
        <v>15</v>
      </c>
      <c r="B25" s="17">
        <f t="shared" si="4"/>
        <v>0</v>
      </c>
      <c r="C25" s="17">
        <f t="shared" si="5"/>
        <v>0</v>
      </c>
      <c r="D25" s="17">
        <f t="shared" si="6"/>
        <v>0</v>
      </c>
      <c r="F25" s="45">
        <v>0.9880272154819928</v>
      </c>
      <c r="G25" s="36">
        <v>0</v>
      </c>
      <c r="H25" s="36">
        <v>0</v>
      </c>
      <c r="I25" s="36">
        <v>0</v>
      </c>
    </row>
    <row r="26" spans="1:9" ht="12.75">
      <c r="A26" s="4" t="s">
        <v>16</v>
      </c>
      <c r="B26" s="17">
        <f t="shared" si="4"/>
        <v>9.187756072180235</v>
      </c>
      <c r="C26" s="17">
        <f t="shared" si="5"/>
        <v>9.187756072180235</v>
      </c>
      <c r="D26" s="17">
        <f t="shared" si="6"/>
        <v>9.187756072180235</v>
      </c>
      <c r="F26" s="45">
        <v>0.9833075530693385</v>
      </c>
      <c r="G26" s="36">
        <v>9.343725717860275</v>
      </c>
      <c r="H26" s="36">
        <v>9.343725717860275</v>
      </c>
      <c r="I26" s="36">
        <v>9.343725717860275</v>
      </c>
    </row>
    <row r="27" spans="1:9" ht="12.75">
      <c r="A27" s="4" t="s">
        <v>21</v>
      </c>
      <c r="B27" s="17">
        <f t="shared" si="4"/>
        <v>0</v>
      </c>
      <c r="C27" s="17">
        <f t="shared" si="5"/>
        <v>0</v>
      </c>
      <c r="D27" s="17">
        <f t="shared" si="6"/>
        <v>0</v>
      </c>
      <c r="F27" s="45">
        <v>1.0310429886914356</v>
      </c>
      <c r="G27" s="36">
        <v>0</v>
      </c>
      <c r="H27" s="36">
        <v>0</v>
      </c>
      <c r="I27" s="36">
        <v>0</v>
      </c>
    </row>
    <row r="32" spans="1:4" ht="12.75">
      <c r="A32" s="27"/>
      <c r="B32" s="30"/>
      <c r="C32" s="30"/>
      <c r="D32" s="30"/>
    </row>
    <row r="33" spans="1:4" ht="12.75">
      <c r="A33" s="31"/>
      <c r="B33" s="17"/>
      <c r="C33" s="17"/>
      <c r="D33" s="17"/>
    </row>
    <row r="34" spans="1:4" ht="12.75">
      <c r="A34" s="31"/>
      <c r="B34" s="17"/>
      <c r="C34" s="17"/>
      <c r="D34" s="17"/>
    </row>
    <row r="35" spans="1:4" ht="12.75">
      <c r="A35" s="32"/>
      <c r="B35" s="18"/>
      <c r="C35" s="18"/>
      <c r="D35" s="18"/>
    </row>
    <row r="36" spans="1:4" ht="12.75">
      <c r="A36" s="32"/>
      <c r="B36" s="18"/>
      <c r="C36" s="18"/>
      <c r="D36" s="18"/>
    </row>
    <row r="37" spans="1:4" ht="12.75">
      <c r="A37" s="32"/>
      <c r="B37" s="18"/>
      <c r="C37" s="18"/>
      <c r="D37" s="18"/>
    </row>
    <row r="38" spans="1:4" ht="12.75">
      <c r="A38" s="32"/>
      <c r="B38" s="18"/>
      <c r="C38" s="18"/>
      <c r="D38" s="18"/>
    </row>
    <row r="39" spans="1:4" ht="12.75">
      <c r="A39" s="32"/>
      <c r="B39" s="18"/>
      <c r="C39" s="18"/>
      <c r="D39" s="33"/>
    </row>
    <row r="40" spans="1:4" ht="12.75">
      <c r="A40" s="32"/>
      <c r="B40" s="18"/>
      <c r="C40" s="18"/>
      <c r="D40" s="18"/>
    </row>
    <row r="41" spans="1:4" ht="12.75">
      <c r="A41" s="32"/>
      <c r="B41" s="18"/>
      <c r="C41" s="18"/>
      <c r="D41" s="18"/>
    </row>
    <row r="42" spans="1:4" ht="12.75">
      <c r="A42" s="32"/>
      <c r="B42" s="18"/>
      <c r="C42" s="18"/>
      <c r="D42" s="18"/>
    </row>
    <row r="43" spans="1:4" ht="12.75">
      <c r="A43" s="32"/>
      <c r="B43" s="18"/>
      <c r="C43" s="18"/>
      <c r="D43" s="18"/>
    </row>
    <row r="44" spans="1:4" ht="12.75">
      <c r="A44" s="31"/>
      <c r="B44" s="17"/>
      <c r="C44" s="17"/>
      <c r="D44" s="17"/>
    </row>
    <row r="45" spans="1:4" ht="12.75">
      <c r="A45" s="32"/>
      <c r="B45" s="18"/>
      <c r="C45" s="18"/>
      <c r="D45" s="18"/>
    </row>
    <row r="46" spans="1:4" ht="12.75">
      <c r="A46" s="32"/>
      <c r="B46" s="18"/>
      <c r="C46" s="18"/>
      <c r="D46" s="18"/>
    </row>
    <row r="47" spans="1:4" ht="12.75">
      <c r="A47" s="32"/>
      <c r="B47" s="18"/>
      <c r="C47" s="18"/>
      <c r="D47" s="18"/>
    </row>
    <row r="48" spans="1:4" ht="12.75">
      <c r="A48" s="31"/>
      <c r="B48" s="17"/>
      <c r="C48" s="17"/>
      <c r="D48" s="17"/>
    </row>
    <row r="49" spans="1:4" ht="12.75">
      <c r="A49" s="32"/>
      <c r="B49" s="18"/>
      <c r="C49" s="18"/>
      <c r="D49" s="18"/>
    </row>
    <row r="50" spans="1:4" ht="12.75">
      <c r="A50" s="32"/>
      <c r="B50" s="18"/>
      <c r="C50" s="18"/>
      <c r="D50" s="18"/>
    </row>
    <row r="51" spans="1:4" ht="12.75">
      <c r="A51" s="28"/>
      <c r="B51" s="29"/>
      <c r="C51" s="29"/>
      <c r="D51" s="29"/>
    </row>
    <row r="52" spans="1:4" ht="12.75">
      <c r="A52" s="31"/>
      <c r="B52" s="17"/>
      <c r="C52" s="17"/>
      <c r="D52" s="17"/>
    </row>
    <row r="53" spans="1:4" ht="12.75">
      <c r="A53" s="31"/>
      <c r="B53" s="17"/>
      <c r="C53" s="17"/>
      <c r="D53" s="17"/>
    </row>
    <row r="54" spans="1:4" ht="12.75">
      <c r="A54" s="31"/>
      <c r="B54" s="17"/>
      <c r="C54" s="17"/>
      <c r="D54" s="17"/>
    </row>
    <row r="55" spans="1:4" ht="12.75">
      <c r="A55" s="31"/>
      <c r="B55" s="17"/>
      <c r="C55" s="17"/>
      <c r="D55" s="17"/>
    </row>
    <row r="56" spans="1:4" ht="12.75">
      <c r="A56" s="31"/>
      <c r="B56" s="17"/>
      <c r="C56" s="17"/>
      <c r="D56" s="17"/>
    </row>
    <row r="57" spans="1:4" ht="12.75">
      <c r="A57" s="31"/>
      <c r="B57" s="17"/>
      <c r="C57" s="17"/>
      <c r="D57" s="17"/>
    </row>
    <row r="58" spans="1:4" ht="12.75">
      <c r="A58" s="31"/>
      <c r="B58" s="17"/>
      <c r="C58" s="17"/>
      <c r="D5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48.7109375" style="3" customWidth="1"/>
    <col min="2" max="2" width="12.7109375" style="19" customWidth="1"/>
    <col min="3" max="4" width="12.7109375" style="20" customWidth="1"/>
    <col min="5" max="5" width="9.140625" style="34" customWidth="1"/>
    <col min="6" max="6" width="9.140625" style="45" customWidth="1"/>
    <col min="7" max="9" width="9.140625" style="41" customWidth="1"/>
    <col min="10" max="16384" width="9.140625" style="3" customWidth="1"/>
  </cols>
  <sheetData>
    <row r="1" spans="1:9" s="1" customFormat="1" ht="38.25">
      <c r="A1" s="6" t="s">
        <v>23</v>
      </c>
      <c r="B1" s="14" t="s">
        <v>1</v>
      </c>
      <c r="C1" s="15" t="s">
        <v>19</v>
      </c>
      <c r="D1" s="15" t="s">
        <v>20</v>
      </c>
      <c r="E1" s="44"/>
      <c r="F1" s="44" t="s">
        <v>59</v>
      </c>
      <c r="G1" s="35" t="s">
        <v>1</v>
      </c>
      <c r="H1" s="35" t="s">
        <v>19</v>
      </c>
      <c r="I1" s="35" t="s">
        <v>20</v>
      </c>
    </row>
    <row r="2" spans="1:9" ht="12.75">
      <c r="A2" s="2" t="s">
        <v>17</v>
      </c>
      <c r="B2" s="16">
        <f>B3+B13+B17+B24+B21+B22+B23+B25+B26+B27</f>
        <v>545.469074119498</v>
      </c>
      <c r="C2" s="16">
        <f>C3+C13+C17+C24+C21+C22+C23+C25+C26+C27</f>
        <v>553.7350649360238</v>
      </c>
      <c r="D2" s="16">
        <f>D3+D13+D17+D24+D21+D22+D23+D25+D26+D27</f>
        <v>387.24994986882643</v>
      </c>
      <c r="E2" s="45"/>
      <c r="G2" s="36">
        <v>564.3641771675641</v>
      </c>
      <c r="H2" s="36">
        <v>572.8750178993687</v>
      </c>
      <c r="I2" s="36">
        <v>401.98045814590586</v>
      </c>
    </row>
    <row r="3" spans="1:11" ht="12.75">
      <c r="A3" s="4" t="s">
        <v>9</v>
      </c>
      <c r="B3" s="17">
        <f>SUM(B4:B12)</f>
        <v>332.5679029032412</v>
      </c>
      <c r="C3" s="17">
        <f>SUM(C4:C12)</f>
        <v>349.4307825886959</v>
      </c>
      <c r="D3" s="17">
        <f>SUM(D4:D12)</f>
        <v>197.26223695715822</v>
      </c>
      <c r="E3" s="45"/>
      <c r="G3" s="36">
        <v>349.51972830506463</v>
      </c>
      <c r="H3" s="36">
        <v>366.6103446456126</v>
      </c>
      <c r="I3" s="36">
        <v>209.96753187810478</v>
      </c>
      <c r="K3" s="45"/>
    </row>
    <row r="4" spans="1:11" ht="12.75">
      <c r="A4" s="5" t="s">
        <v>24</v>
      </c>
      <c r="B4" s="18">
        <f>G4*$F4</f>
        <v>200.25383968647387</v>
      </c>
      <c r="C4" s="18">
        <f>H4*$F4</f>
        <v>216.2741468613918</v>
      </c>
      <c r="D4" s="18">
        <f>I4*$F4</f>
        <v>96.12184304950746</v>
      </c>
      <c r="E4" s="45"/>
      <c r="F4" s="45">
        <v>0.9685811657453962</v>
      </c>
      <c r="G4" s="37">
        <v>206.74967340745619</v>
      </c>
      <c r="H4" s="37">
        <v>223.28964728005272</v>
      </c>
      <c r="I4" s="37">
        <v>99.23984323557897</v>
      </c>
      <c r="K4" s="45"/>
    </row>
    <row r="5" spans="1:11" ht="12.75">
      <c r="A5" s="5" t="s">
        <v>13</v>
      </c>
      <c r="B5" s="18">
        <f aca="true" t="shared" si="0" ref="B5:B12">G5*$F5</f>
        <v>5.409871526016143</v>
      </c>
      <c r="C5" s="18">
        <f aca="true" t="shared" si="1" ref="C5:C12">H5*$F5</f>
        <v>5.428920369417609</v>
      </c>
      <c r="D5" s="18">
        <f aca="true" t="shared" si="2" ref="D5:D12">I5*$F5</f>
        <v>5.428920369417609</v>
      </c>
      <c r="E5" s="45"/>
      <c r="F5" s="45">
        <v>1.0570426427911983</v>
      </c>
      <c r="G5" s="37">
        <v>5.117931204488574</v>
      </c>
      <c r="H5" s="37">
        <v>5.135952089011422</v>
      </c>
      <c r="I5" s="37">
        <v>5.135952089011422</v>
      </c>
      <c r="K5" s="45"/>
    </row>
    <row r="6" spans="1:11" ht="12.75">
      <c r="A6" s="3" t="s">
        <v>26</v>
      </c>
      <c r="B6" s="18">
        <f t="shared" si="0"/>
        <v>33.62494092842714</v>
      </c>
      <c r="C6" s="18">
        <f t="shared" si="1"/>
        <v>33.38885091765308</v>
      </c>
      <c r="D6" s="18">
        <f t="shared" si="2"/>
        <v>33.38885091765308</v>
      </c>
      <c r="E6" s="45"/>
      <c r="F6" s="45">
        <v>0.8273813299832385</v>
      </c>
      <c r="G6" s="37">
        <v>40.640197826446396</v>
      </c>
      <c r="H6" s="37">
        <v>40.35485175660114</v>
      </c>
      <c r="I6" s="37">
        <v>40.35485175660114</v>
      </c>
      <c r="K6" s="45"/>
    </row>
    <row r="7" spans="1:11" ht="12.75">
      <c r="A7" s="3" t="s">
        <v>0</v>
      </c>
      <c r="B7" s="18">
        <f t="shared" si="0"/>
        <v>7.608229716335451</v>
      </c>
      <c r="C7" s="18">
        <f t="shared" si="1"/>
        <v>23.775717863548284</v>
      </c>
      <c r="D7" s="18">
        <f t="shared" si="2"/>
        <v>0</v>
      </c>
      <c r="E7" s="45"/>
      <c r="F7" s="45">
        <v>0.9832514808662193</v>
      </c>
      <c r="G7" s="37">
        <v>7.737826857512379</v>
      </c>
      <c r="H7" s="37">
        <v>24.180708929726187</v>
      </c>
      <c r="I7" s="37">
        <v>0</v>
      </c>
      <c r="K7" s="45"/>
    </row>
    <row r="8" spans="1:11" ht="12.75">
      <c r="A8" s="3" t="s">
        <v>5</v>
      </c>
      <c r="B8" s="18">
        <f t="shared" si="0"/>
        <v>56.64108097834135</v>
      </c>
      <c r="C8" s="18">
        <f t="shared" si="1"/>
        <v>48.37847006639342</v>
      </c>
      <c r="D8" s="18">
        <f t="shared" si="2"/>
        <v>45.56211694082448</v>
      </c>
      <c r="E8" s="45"/>
      <c r="F8" s="45">
        <v>0.9400517382469317</v>
      </c>
      <c r="G8" s="37">
        <v>60.25315275089991</v>
      </c>
      <c r="H8" s="37">
        <v>51.463624924105424</v>
      </c>
      <c r="I8" s="37">
        <v>48.46766947720518</v>
      </c>
      <c r="K8" s="45"/>
    </row>
    <row r="9" spans="1:11" ht="12.75">
      <c r="A9" s="3" t="s">
        <v>6</v>
      </c>
      <c r="B9" s="18">
        <f t="shared" si="0"/>
        <v>14.351035001824364</v>
      </c>
      <c r="C9" s="18">
        <f t="shared" si="1"/>
        <v>7.5057714444688095</v>
      </c>
      <c r="D9" s="18">
        <f t="shared" si="2"/>
        <v>2.0816006139326833</v>
      </c>
      <c r="E9" s="45"/>
      <c r="F9" s="45">
        <v>1.0014449753612242</v>
      </c>
      <c r="G9" s="37">
        <v>14.33032803090145</v>
      </c>
      <c r="H9" s="37">
        <v>7.494941438755989</v>
      </c>
      <c r="I9" s="37">
        <v>2.0785970923483275</v>
      </c>
      <c r="K9" s="45"/>
    </row>
    <row r="10" spans="1:11" ht="12.75">
      <c r="A10" s="3" t="s">
        <v>7</v>
      </c>
      <c r="B10" s="18">
        <f t="shared" si="0"/>
        <v>0</v>
      </c>
      <c r="C10" s="18">
        <f t="shared" si="1"/>
        <v>0</v>
      </c>
      <c r="D10" s="18">
        <f t="shared" si="2"/>
        <v>0</v>
      </c>
      <c r="E10" s="45"/>
      <c r="F10" s="45">
        <v>1.0047249999999996</v>
      </c>
      <c r="G10" s="37">
        <v>0</v>
      </c>
      <c r="H10" s="37">
        <v>0</v>
      </c>
      <c r="I10" s="37">
        <v>0</v>
      </c>
      <c r="K10" s="45"/>
    </row>
    <row r="11" spans="1:11" ht="12.75">
      <c r="A11" s="3" t="s">
        <v>8</v>
      </c>
      <c r="B11" s="18">
        <f t="shared" si="0"/>
        <v>9.9366196196196</v>
      </c>
      <c r="C11" s="18">
        <f t="shared" si="1"/>
        <v>9.9366196196196</v>
      </c>
      <c r="D11" s="18">
        <f t="shared" si="2"/>
        <v>9.9366196196196</v>
      </c>
      <c r="E11" s="45"/>
      <c r="F11" s="45">
        <v>1.0047249999999974</v>
      </c>
      <c r="G11" s="37">
        <v>9.889889889889895</v>
      </c>
      <c r="H11" s="37">
        <v>9.889889889889895</v>
      </c>
      <c r="I11" s="37">
        <v>9.889889889889895</v>
      </c>
      <c r="K11" s="45"/>
    </row>
    <row r="12" spans="1:11" ht="12.75">
      <c r="A12" s="3" t="s">
        <v>14</v>
      </c>
      <c r="B12" s="18">
        <f t="shared" si="0"/>
        <v>4.7422854462032875</v>
      </c>
      <c r="C12" s="18">
        <f t="shared" si="1"/>
        <v>4.7422854462032875</v>
      </c>
      <c r="D12" s="18">
        <f t="shared" si="2"/>
        <v>4.7422854462032875</v>
      </c>
      <c r="E12" s="45"/>
      <c r="F12" s="45">
        <v>0.9878262448615531</v>
      </c>
      <c r="G12" s="37">
        <v>4.800728337469849</v>
      </c>
      <c r="H12" s="37">
        <v>4.800728337469849</v>
      </c>
      <c r="I12" s="37">
        <v>4.800728337469849</v>
      </c>
      <c r="K12" s="45"/>
    </row>
    <row r="13" spans="1:11" ht="12.75">
      <c r="A13" s="4" t="s">
        <v>10</v>
      </c>
      <c r="B13" s="17">
        <f>MIN(B14:B16)</f>
        <v>31.90430019607325</v>
      </c>
      <c r="C13" s="17">
        <f>MIN(C14:C16)</f>
        <v>32.32969086535422</v>
      </c>
      <c r="D13" s="17">
        <f>MIN(D14:D16)</f>
        <v>34.03125354247813</v>
      </c>
      <c r="E13" s="45"/>
      <c r="G13" s="36">
        <v>33.05260270159792</v>
      </c>
      <c r="H13" s="36">
        <v>33.493304070952554</v>
      </c>
      <c r="I13" s="36">
        <v>35.256109548371114</v>
      </c>
      <c r="K13" s="45"/>
    </row>
    <row r="14" spans="1:12" ht="12.75">
      <c r="A14" s="5" t="s">
        <v>3</v>
      </c>
      <c r="B14" s="21">
        <f aca="true" t="shared" si="3" ref="B14:D16">G14*$F14</f>
        <v>31.90430019607325</v>
      </c>
      <c r="C14" s="21">
        <f t="shared" si="3"/>
        <v>32.32969086535422</v>
      </c>
      <c r="D14" s="21">
        <f t="shared" si="3"/>
        <v>34.03125354247813</v>
      </c>
      <c r="E14" s="45"/>
      <c r="F14" s="45">
        <v>0.9652583333333337</v>
      </c>
      <c r="G14" s="38">
        <v>33.05260270159792</v>
      </c>
      <c r="H14" s="38">
        <v>33.493304070952554</v>
      </c>
      <c r="I14" s="38">
        <v>35.256109548371114</v>
      </c>
      <c r="K14" s="45"/>
      <c r="L14" s="5" t="s">
        <v>49</v>
      </c>
    </row>
    <row r="15" spans="1:11" ht="12.75">
      <c r="A15" s="5" t="s">
        <v>46</v>
      </c>
      <c r="B15" s="21">
        <f t="shared" si="3"/>
        <v>36.32656038430214</v>
      </c>
      <c r="C15" s="21">
        <f t="shared" si="3"/>
        <v>36.32656038430214</v>
      </c>
      <c r="D15" s="21">
        <f t="shared" si="3"/>
        <v>36.32656038430214</v>
      </c>
      <c r="E15" s="45"/>
      <c r="F15" s="45">
        <v>0.9588500895448091</v>
      </c>
      <c r="G15" s="38">
        <v>37.885547261665586</v>
      </c>
      <c r="H15" s="38">
        <v>37.885547261665586</v>
      </c>
      <c r="I15" s="38">
        <v>37.885547261665586</v>
      </c>
      <c r="K15" s="45"/>
    </row>
    <row r="16" spans="1:13" ht="12.75">
      <c r="A16" s="5" t="s">
        <v>47</v>
      </c>
      <c r="B16" s="21">
        <f t="shared" si="3"/>
        <v>75.00605268538808</v>
      </c>
      <c r="C16" s="21">
        <f t="shared" si="3"/>
        <v>75.00605268538808</v>
      </c>
      <c r="D16" s="21">
        <f t="shared" si="3"/>
        <v>76.93579540850571</v>
      </c>
      <c r="E16" s="45"/>
      <c r="F16" s="45">
        <v>0.9588500895448091</v>
      </c>
      <c r="G16" s="38">
        <v>78.2250046208948</v>
      </c>
      <c r="H16" s="38">
        <v>78.2250046208948</v>
      </c>
      <c r="I16" s="38">
        <v>80.23756398148653</v>
      </c>
      <c r="K16" s="45"/>
      <c r="M16" s="3" t="s">
        <v>49</v>
      </c>
    </row>
    <row r="17" spans="1:11" ht="12.75">
      <c r="A17" s="4" t="s">
        <v>2</v>
      </c>
      <c r="B17" s="17">
        <f>B18-B19</f>
        <v>116.71885724170482</v>
      </c>
      <c r="C17" s="17">
        <f>C18-C19</f>
        <v>107.7381327654679</v>
      </c>
      <c r="D17" s="17">
        <f>D18-D19</f>
        <v>91.72000065268419</v>
      </c>
      <c r="E17" s="45"/>
      <c r="G17" s="36">
        <v>116.69277351449173</v>
      </c>
      <c r="H17" s="36">
        <v>107.71405600416374</v>
      </c>
      <c r="I17" s="36">
        <v>91.69950354079032</v>
      </c>
      <c r="K17" s="45"/>
    </row>
    <row r="18" spans="1:11" s="5" customFormat="1" ht="12.75">
      <c r="A18" s="5" t="s">
        <v>45</v>
      </c>
      <c r="B18" s="23">
        <f>G18*$F18</f>
        <v>116.71885724170482</v>
      </c>
      <c r="C18" s="23">
        <f>H18*$F18</f>
        <v>119.70903640607544</v>
      </c>
      <c r="D18" s="23">
        <f>I18*$F18</f>
        <v>141.10769331182183</v>
      </c>
      <c r="E18" s="46"/>
      <c r="F18" s="46">
        <v>1.000223524785876</v>
      </c>
      <c r="G18" s="39">
        <v>116.69277351449173</v>
      </c>
      <c r="H18" s="39">
        <v>119.68228444907082</v>
      </c>
      <c r="I18" s="39">
        <v>141.07615929352355</v>
      </c>
      <c r="K18" s="45"/>
    </row>
    <row r="19" spans="1:11" s="5" customFormat="1" ht="12.75">
      <c r="A19" s="5" t="s">
        <v>44</v>
      </c>
      <c r="B19" s="18">
        <f>B18*B20</f>
        <v>0</v>
      </c>
      <c r="C19" s="18">
        <f>C18*C20</f>
        <v>11.970903640607546</v>
      </c>
      <c r="D19" s="18">
        <f>D18*D20</f>
        <v>49.38769265913764</v>
      </c>
      <c r="E19" s="46"/>
      <c r="F19" s="46"/>
      <c r="G19" s="37">
        <v>0</v>
      </c>
      <c r="H19" s="37">
        <v>11.968228444907083</v>
      </c>
      <c r="I19" s="37">
        <v>49.376655752733235</v>
      </c>
      <c r="K19" s="45"/>
    </row>
    <row r="20" spans="1:11" s="5" customFormat="1" ht="12.75">
      <c r="A20" s="24" t="s">
        <v>48</v>
      </c>
      <c r="B20" s="25">
        <v>0</v>
      </c>
      <c r="C20" s="25">
        <v>0.1</v>
      </c>
      <c r="D20" s="25">
        <v>0.35</v>
      </c>
      <c r="E20" s="46"/>
      <c r="F20" s="46"/>
      <c r="G20" s="40">
        <v>0</v>
      </c>
      <c r="H20" s="40">
        <v>0.1</v>
      </c>
      <c r="I20" s="40">
        <v>0.35</v>
      </c>
      <c r="K20" s="45"/>
    </row>
    <row r="21" spans="1:11" ht="12.75">
      <c r="A21" s="4" t="s">
        <v>11</v>
      </c>
      <c r="B21" s="17">
        <f>G21*$F21</f>
        <v>12.517479998330044</v>
      </c>
      <c r="C21" s="17">
        <f>H21*$F21</f>
        <v>12.496652244589061</v>
      </c>
      <c r="D21" s="17">
        <f>I21*$F21</f>
        <v>12.496652244589061</v>
      </c>
      <c r="E21" s="45"/>
      <c r="F21" s="45">
        <v>1.0053344592514442</v>
      </c>
      <c r="G21" s="36">
        <v>12.4510603243923</v>
      </c>
      <c r="H21" s="36">
        <v>12.430343085915773</v>
      </c>
      <c r="I21" s="36">
        <v>12.430343085915773</v>
      </c>
      <c r="K21" s="45"/>
    </row>
    <row r="22" spans="1:11" ht="12.75">
      <c r="A22" s="4" t="s">
        <v>12</v>
      </c>
      <c r="B22" s="17">
        <f aca="true" t="shared" si="4" ref="B22:B27">G22*$F22</f>
        <v>5.970896116268436</v>
      </c>
      <c r="C22" s="17">
        <f aca="true" t="shared" si="5" ref="C22:C27">H22*$F22</f>
        <v>5.975564526054417</v>
      </c>
      <c r="D22" s="17">
        <f aca="true" t="shared" si="6" ref="D22:D27">I22*$F22</f>
        <v>5.975564526054417</v>
      </c>
      <c r="E22" s="45"/>
      <c r="F22" s="45">
        <v>0.9787584579053487</v>
      </c>
      <c r="G22" s="36">
        <v>6.1004797128872985</v>
      </c>
      <c r="H22" s="36">
        <v>6.105249439011527</v>
      </c>
      <c r="I22" s="36">
        <v>6.105249439011527</v>
      </c>
      <c r="K22" s="45"/>
    </row>
    <row r="23" spans="1:11" ht="12.75">
      <c r="A23" s="4" t="s">
        <v>27</v>
      </c>
      <c r="B23" s="17">
        <f t="shared" si="4"/>
        <v>15.639059388320986</v>
      </c>
      <c r="C23" s="17">
        <f t="shared" si="5"/>
        <v>15.613663670303024</v>
      </c>
      <c r="D23" s="17">
        <f t="shared" si="6"/>
        <v>15.613663670303024</v>
      </c>
      <c r="E23" s="45"/>
      <c r="F23" s="45">
        <v>0.9838742399320255</v>
      </c>
      <c r="G23" s="36">
        <v>15.895384545693021</v>
      </c>
      <c r="H23" s="36">
        <v>15.869572590275105</v>
      </c>
      <c r="I23" s="36">
        <v>15.869572590275105</v>
      </c>
      <c r="K23" s="45"/>
    </row>
    <row r="24" spans="1:11" ht="12.75">
      <c r="A24" s="4" t="s">
        <v>4</v>
      </c>
      <c r="B24" s="17">
        <f t="shared" si="4"/>
        <v>2.5873100590186198</v>
      </c>
      <c r="C24" s="17">
        <f t="shared" si="5"/>
        <v>2.5873100590186198</v>
      </c>
      <c r="D24" s="17">
        <f t="shared" si="6"/>
        <v>2.5873100590186198</v>
      </c>
      <c r="E24" s="45"/>
      <c r="F24" s="45">
        <v>0.9871571062802469</v>
      </c>
      <c r="G24" s="36">
        <v>2.620970909856471</v>
      </c>
      <c r="H24" s="36">
        <v>2.620970909856471</v>
      </c>
      <c r="I24" s="36">
        <v>2.620970909856471</v>
      </c>
      <c r="K24" s="45"/>
    </row>
    <row r="25" spans="1:11" ht="12.75">
      <c r="A25" s="4" t="s">
        <v>15</v>
      </c>
      <c r="B25" s="17">
        <f t="shared" si="4"/>
        <v>0</v>
      </c>
      <c r="C25" s="17">
        <f t="shared" si="5"/>
        <v>0</v>
      </c>
      <c r="D25" s="17">
        <f t="shared" si="6"/>
        <v>0</v>
      </c>
      <c r="E25" s="45"/>
      <c r="F25" s="45">
        <v>0.9880272154819928</v>
      </c>
      <c r="G25" s="36">
        <v>0</v>
      </c>
      <c r="H25" s="36">
        <v>0</v>
      </c>
      <c r="I25" s="36">
        <v>0</v>
      </c>
      <c r="K25" s="45"/>
    </row>
    <row r="26" spans="1:11" ht="12.75">
      <c r="A26" s="4" t="s">
        <v>16</v>
      </c>
      <c r="B26" s="17">
        <f t="shared" si="4"/>
        <v>27.563268216540706</v>
      </c>
      <c r="C26" s="17">
        <f t="shared" si="5"/>
        <v>27.563268216540706</v>
      </c>
      <c r="D26" s="17">
        <f t="shared" si="6"/>
        <v>27.563268216540706</v>
      </c>
      <c r="E26" s="45"/>
      <c r="F26" s="45">
        <v>0.9833075530693385</v>
      </c>
      <c r="G26" s="36">
        <v>28.031177153580824</v>
      </c>
      <c r="H26" s="36">
        <v>28.031177153580824</v>
      </c>
      <c r="I26" s="36">
        <v>28.031177153580824</v>
      </c>
      <c r="K26" s="45"/>
    </row>
    <row r="27" spans="1:11" ht="12.75">
      <c r="A27" s="4" t="s">
        <v>21</v>
      </c>
      <c r="B27" s="17">
        <f t="shared" si="4"/>
        <v>0</v>
      </c>
      <c r="C27" s="17">
        <f t="shared" si="5"/>
        <v>0</v>
      </c>
      <c r="D27" s="17">
        <f t="shared" si="6"/>
        <v>0</v>
      </c>
      <c r="E27" s="45"/>
      <c r="F27" s="45">
        <v>1.0310429886914356</v>
      </c>
      <c r="G27" s="36">
        <v>0</v>
      </c>
      <c r="H27" s="36">
        <v>0</v>
      </c>
      <c r="I27" s="36">
        <v>0</v>
      </c>
      <c r="K27" s="45"/>
    </row>
    <row r="30" spans="1:4" ht="12.75">
      <c r="A30" s="27"/>
      <c r="B30" s="30"/>
      <c r="C30" s="30"/>
      <c r="D30" s="30"/>
    </row>
    <row r="31" spans="1:4" ht="12.75">
      <c r="A31" s="31"/>
      <c r="B31" s="17"/>
      <c r="C31" s="17"/>
      <c r="D31" s="17"/>
    </row>
    <row r="32" spans="1:4" ht="12.75">
      <c r="A32" s="31"/>
      <c r="B32" s="17"/>
      <c r="C32" s="17"/>
      <c r="D32" s="17"/>
    </row>
    <row r="33" spans="1:4" ht="12.75">
      <c r="A33" s="32"/>
      <c r="B33" s="18"/>
      <c r="C33" s="18"/>
      <c r="D33" s="18"/>
    </row>
    <row r="34" spans="1:4" ht="12.75">
      <c r="A34" s="32"/>
      <c r="B34" s="18"/>
      <c r="C34" s="18"/>
      <c r="D34" s="18"/>
    </row>
    <row r="35" spans="1:4" ht="12.75">
      <c r="A35" s="32"/>
      <c r="B35" s="18"/>
      <c r="C35" s="18"/>
      <c r="D35" s="18"/>
    </row>
    <row r="36" spans="1:4" ht="12.75">
      <c r="A36" s="32"/>
      <c r="B36" s="18"/>
      <c r="C36" s="18"/>
      <c r="D36" s="18"/>
    </row>
    <row r="37" spans="1:4" ht="12.75">
      <c r="A37" s="32"/>
      <c r="B37" s="18"/>
      <c r="C37" s="18"/>
      <c r="D37" s="18"/>
    </row>
    <row r="38" spans="1:4" ht="12.75">
      <c r="A38" s="32"/>
      <c r="B38" s="18"/>
      <c r="C38" s="18"/>
      <c r="D38" s="18"/>
    </row>
    <row r="39" spans="1:4" ht="12.75">
      <c r="A39" s="32"/>
      <c r="B39" s="18"/>
      <c r="C39" s="18"/>
      <c r="D39" s="18"/>
    </row>
    <row r="40" spans="1:4" ht="12.75">
      <c r="A40" s="32"/>
      <c r="B40" s="18"/>
      <c r="C40" s="18"/>
      <c r="D40" s="18"/>
    </row>
    <row r="41" spans="1:4" ht="12.75">
      <c r="A41" s="31"/>
      <c r="B41" s="17"/>
      <c r="C41" s="17"/>
      <c r="D41" s="17"/>
    </row>
    <row r="42" spans="1:4" ht="12.75">
      <c r="A42" s="32"/>
      <c r="B42" s="18"/>
      <c r="C42" s="18"/>
      <c r="D42" s="18"/>
    </row>
    <row r="43" spans="1:4" ht="12.75">
      <c r="A43" s="32"/>
      <c r="B43" s="18"/>
      <c r="C43" s="18"/>
      <c r="D43" s="18"/>
    </row>
    <row r="44" spans="1:4" ht="12.75">
      <c r="A44" s="31"/>
      <c r="B44" s="17"/>
      <c r="C44" s="17"/>
      <c r="D44" s="17"/>
    </row>
    <row r="45" spans="1:4" ht="12.75">
      <c r="A45" s="32"/>
      <c r="B45" s="18"/>
      <c r="C45" s="18"/>
      <c r="D45" s="18"/>
    </row>
    <row r="46" spans="1:4" ht="12.75">
      <c r="A46" s="32"/>
      <c r="B46" s="18"/>
      <c r="C46" s="18"/>
      <c r="D46" s="18"/>
    </row>
    <row r="47" spans="1:4" ht="12.75">
      <c r="A47" s="28"/>
      <c r="B47" s="29"/>
      <c r="C47" s="29"/>
      <c r="D47" s="29"/>
    </row>
    <row r="48" spans="1:4" ht="12.75">
      <c r="A48" s="31"/>
      <c r="B48" s="17"/>
      <c r="C48" s="17"/>
      <c r="D48" s="17"/>
    </row>
    <row r="49" spans="1:4" ht="12.75">
      <c r="A49" s="31"/>
      <c r="B49" s="17"/>
      <c r="C49" s="17"/>
      <c r="D49" s="17"/>
    </row>
    <row r="50" spans="1:4" ht="12.75">
      <c r="A50" s="31"/>
      <c r="B50" s="17"/>
      <c r="C50" s="17"/>
      <c r="D50" s="17"/>
    </row>
    <row r="51" spans="1:4" ht="12.75">
      <c r="A51" s="31"/>
      <c r="B51" s="17"/>
      <c r="C51" s="17"/>
      <c r="D51" s="17"/>
    </row>
    <row r="52" spans="1:4" ht="12.75">
      <c r="A52" s="31"/>
      <c r="B52" s="17"/>
      <c r="C52" s="17"/>
      <c r="D52" s="17"/>
    </row>
    <row r="53" spans="1:4" ht="12.75">
      <c r="A53" s="31"/>
      <c r="B53" s="17"/>
      <c r="C53" s="17"/>
      <c r="D53" s="17"/>
    </row>
    <row r="54" spans="1:4" ht="12.75">
      <c r="A54" s="31"/>
      <c r="B54" s="17"/>
      <c r="C54" s="17"/>
      <c r="D54" s="17"/>
    </row>
    <row r="55" spans="1:4" ht="12.75">
      <c r="A55" s="32"/>
      <c r="B55" s="18"/>
      <c r="C55" s="18"/>
      <c r="D5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zoomScalePageLayoutView="0" workbookViewId="0" topLeftCell="A1">
      <selection activeCell="F4" sqref="F4:F27"/>
    </sheetView>
  </sheetViews>
  <sheetFormatPr defaultColWidth="9.140625" defaultRowHeight="12.75"/>
  <cols>
    <col min="1" max="1" width="48.7109375" style="3" customWidth="1"/>
    <col min="2" max="2" width="12.7109375" style="19" customWidth="1"/>
    <col min="3" max="4" width="12.7109375" style="20" customWidth="1"/>
    <col min="5" max="5" width="9.140625" style="3" customWidth="1"/>
    <col min="6" max="6" width="9.140625" style="45" customWidth="1"/>
    <col min="7" max="9" width="12.7109375" style="41" customWidth="1"/>
    <col min="10" max="10" width="9.57421875" style="3" bestFit="1" customWidth="1"/>
    <col min="11" max="16384" width="9.140625" style="3" customWidth="1"/>
  </cols>
  <sheetData>
    <row r="1" spans="1:9" s="1" customFormat="1" ht="25.5">
      <c r="A1" s="6" t="s">
        <v>28</v>
      </c>
      <c r="B1" s="14" t="s">
        <v>1</v>
      </c>
      <c r="C1" s="15" t="s">
        <v>19</v>
      </c>
      <c r="D1" s="15" t="s">
        <v>20</v>
      </c>
      <c r="E1" s="44"/>
      <c r="F1" s="44" t="s">
        <v>59</v>
      </c>
      <c r="G1" s="35" t="s">
        <v>1</v>
      </c>
      <c r="H1" s="35" t="s">
        <v>19</v>
      </c>
      <c r="I1" s="35" t="s">
        <v>20</v>
      </c>
    </row>
    <row r="2" spans="1:9" ht="12.75">
      <c r="A2" s="2" t="s">
        <v>17</v>
      </c>
      <c r="B2" s="16">
        <f>B3+B13+B17+B24+B21+B22+B23+B25+B26+B27</f>
        <v>569.3866636565344</v>
      </c>
      <c r="C2" s="16">
        <f>C3+C13+C17+C24+C21+C22+C23+C25+C26+C27</f>
        <v>574.7307513486819</v>
      </c>
      <c r="D2" s="16">
        <f>D3+D13+D17+D24+D21+D22+D23+D25+D26+D27</f>
        <v>396.9671711481379</v>
      </c>
      <c r="E2" s="45"/>
      <c r="G2" s="36">
        <v>588.4606180133356</v>
      </c>
      <c r="H2" s="36">
        <v>594.0336448011066</v>
      </c>
      <c r="I2" s="36">
        <v>411.46687349590127</v>
      </c>
    </row>
    <row r="3" spans="1:9" ht="12.75">
      <c r="A3" s="4" t="s">
        <v>9</v>
      </c>
      <c r="B3" s="17">
        <f>SUM(B4:B12)</f>
        <v>342.5045225228608</v>
      </c>
      <c r="C3" s="17">
        <f>SUM(C4:C12)</f>
        <v>359.36740220831547</v>
      </c>
      <c r="D3" s="17">
        <f>SUM(D4:D12)</f>
        <v>207.19885657677784</v>
      </c>
      <c r="E3" s="45"/>
      <c r="G3" s="36">
        <v>359.40961819495453</v>
      </c>
      <c r="H3" s="36">
        <v>376.5002345355025</v>
      </c>
      <c r="I3" s="36">
        <v>219.85742176799468</v>
      </c>
    </row>
    <row r="4" spans="1:10" ht="12.75">
      <c r="A4" s="5" t="s">
        <v>24</v>
      </c>
      <c r="B4" s="18">
        <f>G4*$F4</f>
        <v>200.25383968647387</v>
      </c>
      <c r="C4" s="18">
        <f>H4*$F4</f>
        <v>216.2741468613918</v>
      </c>
      <c r="D4" s="18">
        <f>I4*$F4</f>
        <v>96.12184304950746</v>
      </c>
      <c r="E4" s="45"/>
      <c r="F4" s="45">
        <v>0.9685811657453962</v>
      </c>
      <c r="G4" s="37">
        <v>206.74967340745619</v>
      </c>
      <c r="H4" s="37">
        <v>223.28964728005272</v>
      </c>
      <c r="I4" s="37">
        <v>99.23984323557897</v>
      </c>
      <c r="J4" s="30"/>
    </row>
    <row r="5" spans="1:10" ht="12.75">
      <c r="A5" s="5" t="s">
        <v>13</v>
      </c>
      <c r="B5" s="18">
        <f aca="true" t="shared" si="0" ref="B5:B12">G5*$F5</f>
        <v>5.409871526016143</v>
      </c>
      <c r="C5" s="18">
        <f aca="true" t="shared" si="1" ref="C5:C12">H5*$F5</f>
        <v>5.428920369417609</v>
      </c>
      <c r="D5" s="18">
        <f aca="true" t="shared" si="2" ref="D5:D12">I5*$F5</f>
        <v>5.428920369417609</v>
      </c>
      <c r="E5" s="45"/>
      <c r="F5" s="45">
        <v>1.0570426427911983</v>
      </c>
      <c r="G5" s="37">
        <v>5.117931204488574</v>
      </c>
      <c r="H5" s="37">
        <v>5.135952089011422</v>
      </c>
      <c r="I5" s="37">
        <v>5.135952089011422</v>
      </c>
      <c r="J5" s="17"/>
    </row>
    <row r="6" spans="1:10" ht="12.75">
      <c r="A6" s="3" t="s">
        <v>26</v>
      </c>
      <c r="B6" s="18">
        <f t="shared" si="0"/>
        <v>33.62494092842714</v>
      </c>
      <c r="C6" s="18">
        <f t="shared" si="1"/>
        <v>33.38885091765308</v>
      </c>
      <c r="D6" s="18">
        <f t="shared" si="2"/>
        <v>33.38885091765308</v>
      </c>
      <c r="E6" s="45"/>
      <c r="F6" s="45">
        <v>0.8273813299832385</v>
      </c>
      <c r="G6" s="37">
        <v>40.640197826446396</v>
      </c>
      <c r="H6" s="37">
        <v>40.35485175660114</v>
      </c>
      <c r="I6" s="37">
        <v>40.35485175660114</v>
      </c>
      <c r="J6" s="17"/>
    </row>
    <row r="7" spans="1:10" ht="12.75">
      <c r="A7" s="3" t="s">
        <v>0</v>
      </c>
      <c r="B7" s="18">
        <f t="shared" si="0"/>
        <v>7.608229716335451</v>
      </c>
      <c r="C7" s="18">
        <f t="shared" si="1"/>
        <v>23.775717863548284</v>
      </c>
      <c r="D7" s="18">
        <f t="shared" si="2"/>
        <v>0</v>
      </c>
      <c r="E7" s="45"/>
      <c r="F7" s="45">
        <v>0.9832514808662193</v>
      </c>
      <c r="G7" s="37">
        <v>7.737826857512379</v>
      </c>
      <c r="H7" s="37">
        <v>24.180708929726187</v>
      </c>
      <c r="I7" s="37">
        <v>0</v>
      </c>
      <c r="J7" s="18"/>
    </row>
    <row r="8" spans="1:10" ht="12.75">
      <c r="A8" s="3" t="s">
        <v>5</v>
      </c>
      <c r="B8" s="18">
        <f t="shared" si="0"/>
        <v>56.64108097834135</v>
      </c>
      <c r="C8" s="18">
        <f t="shared" si="1"/>
        <v>48.37847006639342</v>
      </c>
      <c r="D8" s="18">
        <f t="shared" si="2"/>
        <v>45.56211694082448</v>
      </c>
      <c r="E8" s="45"/>
      <c r="F8" s="45">
        <v>0.9400517382469317</v>
      </c>
      <c r="G8" s="37">
        <v>60.25315275089991</v>
      </c>
      <c r="H8" s="37">
        <v>51.463624924105424</v>
      </c>
      <c r="I8" s="37">
        <v>48.46766947720518</v>
      </c>
      <c r="J8" s="18"/>
    </row>
    <row r="9" spans="1:10" ht="12.75">
      <c r="A9" s="3" t="s">
        <v>6</v>
      </c>
      <c r="B9" s="18">
        <f t="shared" si="0"/>
        <v>14.351035001824364</v>
      </c>
      <c r="C9" s="18">
        <f t="shared" si="1"/>
        <v>7.5057714444688095</v>
      </c>
      <c r="D9" s="18">
        <f t="shared" si="2"/>
        <v>2.0816006139326833</v>
      </c>
      <c r="E9" s="45"/>
      <c r="F9" s="45">
        <v>1.0014449753612242</v>
      </c>
      <c r="G9" s="37">
        <v>14.33032803090145</v>
      </c>
      <c r="H9" s="37">
        <v>7.494941438755989</v>
      </c>
      <c r="I9" s="37">
        <v>2.0785970923483275</v>
      </c>
      <c r="J9" s="18"/>
    </row>
    <row r="10" spans="1:10" ht="12.75">
      <c r="A10" s="3" t="s">
        <v>7</v>
      </c>
      <c r="B10" s="18">
        <f t="shared" si="0"/>
        <v>0</v>
      </c>
      <c r="C10" s="18">
        <f t="shared" si="1"/>
        <v>0</v>
      </c>
      <c r="D10" s="18">
        <f t="shared" si="2"/>
        <v>0</v>
      </c>
      <c r="E10" s="45"/>
      <c r="F10" s="45">
        <v>1.0047249999999996</v>
      </c>
      <c r="G10" s="37">
        <v>0</v>
      </c>
      <c r="H10" s="37">
        <v>0</v>
      </c>
      <c r="I10" s="37">
        <v>0</v>
      </c>
      <c r="J10" s="18"/>
    </row>
    <row r="11" spans="1:10" ht="12.75">
      <c r="A11" s="3" t="s">
        <v>8</v>
      </c>
      <c r="B11" s="18">
        <f t="shared" si="0"/>
        <v>19.8732392392392</v>
      </c>
      <c r="C11" s="18">
        <f t="shared" si="1"/>
        <v>19.8732392392392</v>
      </c>
      <c r="D11" s="18">
        <f t="shared" si="2"/>
        <v>19.8732392392392</v>
      </c>
      <c r="E11" s="45"/>
      <c r="F11" s="45">
        <v>1.0047249999999974</v>
      </c>
      <c r="G11" s="37">
        <v>19.77977977977979</v>
      </c>
      <c r="H11" s="37">
        <v>19.77977977977979</v>
      </c>
      <c r="I11" s="37">
        <v>19.77977977977979</v>
      </c>
      <c r="J11" s="18"/>
    </row>
    <row r="12" spans="1:12" ht="12.75">
      <c r="A12" s="3" t="s">
        <v>14</v>
      </c>
      <c r="B12" s="18">
        <f t="shared" si="0"/>
        <v>4.7422854462032875</v>
      </c>
      <c r="C12" s="18">
        <f t="shared" si="1"/>
        <v>4.7422854462032875</v>
      </c>
      <c r="D12" s="18">
        <f t="shared" si="2"/>
        <v>4.7422854462032875</v>
      </c>
      <c r="E12" s="45"/>
      <c r="F12" s="45">
        <v>0.9878262448615531</v>
      </c>
      <c r="G12" s="37">
        <v>4.800728337469849</v>
      </c>
      <c r="H12" s="37">
        <v>4.800728337469849</v>
      </c>
      <c r="I12" s="37">
        <v>4.800728337469849</v>
      </c>
      <c r="J12" s="18"/>
      <c r="L12" s="5" t="s">
        <v>49</v>
      </c>
    </row>
    <row r="13" spans="1:10" ht="12.75">
      <c r="A13" s="4" t="s">
        <v>10</v>
      </c>
      <c r="B13" s="17">
        <f>MIN(B14:B16)</f>
        <v>36.32656038430214</v>
      </c>
      <c r="C13" s="17">
        <f>MIN(C14:C16)</f>
        <v>36.32656038430214</v>
      </c>
      <c r="D13" s="17">
        <f>MIN(D14:D16)</f>
        <v>34.03125354247813</v>
      </c>
      <c r="E13" s="45"/>
      <c r="G13" s="36">
        <v>37.885547261665586</v>
      </c>
      <c r="H13" s="36">
        <v>37.885547261665586</v>
      </c>
      <c r="I13" s="36">
        <v>35.256109548371114</v>
      </c>
      <c r="J13" s="18"/>
    </row>
    <row r="14" spans="1:10" ht="12.75">
      <c r="A14" s="5" t="s">
        <v>3</v>
      </c>
      <c r="B14" s="21">
        <f aca="true" t="shared" si="3" ref="B14:D16">G14*$F14</f>
        <v>42.53906692809767</v>
      </c>
      <c r="C14" s="21">
        <f t="shared" si="3"/>
        <v>37.43437889672594</v>
      </c>
      <c r="D14" s="21">
        <f t="shared" si="3"/>
        <v>34.03125354247813</v>
      </c>
      <c r="E14" s="45"/>
      <c r="F14" s="45">
        <v>0.9652583333333337</v>
      </c>
      <c r="G14" s="38">
        <v>44.07013693546389</v>
      </c>
      <c r="H14" s="38">
        <v>38.78172050320822</v>
      </c>
      <c r="I14" s="38">
        <v>35.256109548371114</v>
      </c>
      <c r="J14" s="18"/>
    </row>
    <row r="15" spans="1:11" ht="12.75">
      <c r="A15" s="5" t="s">
        <v>46</v>
      </c>
      <c r="B15" s="21">
        <f t="shared" si="3"/>
        <v>36.32656038430214</v>
      </c>
      <c r="C15" s="21">
        <f t="shared" si="3"/>
        <v>36.32656038430214</v>
      </c>
      <c r="D15" s="21">
        <f t="shared" si="3"/>
        <v>36.32656038430214</v>
      </c>
      <c r="E15" s="45"/>
      <c r="F15" s="45">
        <v>0.9588500895448091</v>
      </c>
      <c r="G15" s="38">
        <v>37.885547261665586</v>
      </c>
      <c r="H15" s="38">
        <v>37.885547261665586</v>
      </c>
      <c r="I15" s="38">
        <v>37.885547261665586</v>
      </c>
      <c r="J15" s="17"/>
      <c r="K15" s="5" t="s">
        <v>49</v>
      </c>
    </row>
    <row r="16" spans="1:10" ht="12.75">
      <c r="A16" s="5" t="s">
        <v>47</v>
      </c>
      <c r="B16" s="21">
        <f t="shared" si="3"/>
        <v>76.03863431793347</v>
      </c>
      <c r="C16" s="21">
        <f t="shared" si="3"/>
        <v>76.03863431793347</v>
      </c>
      <c r="D16" s="21">
        <f t="shared" si="3"/>
        <v>76.93579540850571</v>
      </c>
      <c r="E16" s="45"/>
      <c r="F16" s="45">
        <v>0.9588500895448091</v>
      </c>
      <c r="G16" s="38">
        <v>79.30190041910616</v>
      </c>
      <c r="H16" s="38">
        <v>79.30190041910616</v>
      </c>
      <c r="I16" s="38">
        <v>80.23756398148653</v>
      </c>
      <c r="J16" s="18"/>
    </row>
    <row r="17" spans="1:10" ht="12.75">
      <c r="A17" s="4" t="s">
        <v>2</v>
      </c>
      <c r="B17" s="17">
        <f>B18-B19</f>
        <v>144.96476476566264</v>
      </c>
      <c r="C17" s="17">
        <f>C18-C19</f>
        <v>133.4704521394965</v>
      </c>
      <c r="D17" s="17">
        <f>D18-D19</f>
        <v>110.17072441231409</v>
      </c>
      <c r="E17" s="45"/>
      <c r="G17" s="36">
        <v>144.93236878896258</v>
      </c>
      <c r="H17" s="36">
        <v>133.4406248523992</v>
      </c>
      <c r="I17" s="36">
        <v>110.14610402799616</v>
      </c>
      <c r="J17" s="18"/>
    </row>
    <row r="18" spans="1:10" s="5" customFormat="1" ht="12.75">
      <c r="A18" s="5" t="s">
        <v>45</v>
      </c>
      <c r="B18" s="23">
        <f>G18*$F18</f>
        <v>144.96476476566264</v>
      </c>
      <c r="C18" s="23">
        <f>H18*$F18</f>
        <v>148.30050237721832</v>
      </c>
      <c r="D18" s="23">
        <f>I18*$F18</f>
        <v>169.4934221727909</v>
      </c>
      <c r="E18" s="46"/>
      <c r="F18" s="46">
        <v>1.000223524785876</v>
      </c>
      <c r="G18" s="39">
        <v>144.93236878896258</v>
      </c>
      <c r="H18" s="39">
        <v>148.26736094711023</v>
      </c>
      <c r="I18" s="39">
        <v>169.45554465845564</v>
      </c>
      <c r="J18" s="17"/>
    </row>
    <row r="19" spans="1:10" s="5" customFormat="1" ht="12.75">
      <c r="A19" s="5" t="s">
        <v>44</v>
      </c>
      <c r="B19" s="18">
        <f>B18*B20</f>
        <v>0</v>
      </c>
      <c r="C19" s="18">
        <f>C18*C20</f>
        <v>14.830050237721833</v>
      </c>
      <c r="D19" s="18">
        <f>D18*D20</f>
        <v>59.322697760476814</v>
      </c>
      <c r="E19" s="46"/>
      <c r="F19" s="46"/>
      <c r="G19" s="37">
        <v>0</v>
      </c>
      <c r="H19" s="37">
        <v>14.826736094711023</v>
      </c>
      <c r="I19" s="37">
        <v>59.30944063045947</v>
      </c>
      <c r="J19" s="18"/>
    </row>
    <row r="20" spans="1:10" s="5" customFormat="1" ht="12.75">
      <c r="A20" s="24" t="s">
        <v>48</v>
      </c>
      <c r="B20" s="25">
        <v>0</v>
      </c>
      <c r="C20" s="25">
        <v>0.1</v>
      </c>
      <c r="D20" s="25">
        <v>0.35</v>
      </c>
      <c r="E20" s="46"/>
      <c r="F20" s="46"/>
      <c r="G20" s="40">
        <v>0</v>
      </c>
      <c r="H20" s="40">
        <v>0.1</v>
      </c>
      <c r="I20" s="40">
        <v>0.35</v>
      </c>
      <c r="J20" s="18"/>
    </row>
    <row r="21" spans="1:10" ht="12.75">
      <c r="A21" s="4" t="s">
        <v>11</v>
      </c>
      <c r="B21" s="17">
        <f>G21*$F21</f>
        <v>6.305376056454611</v>
      </c>
      <c r="C21" s="17">
        <f>H21*$F21</f>
        <v>6.338881573342277</v>
      </c>
      <c r="D21" s="17">
        <f>I21*$F21</f>
        <v>6.338881573342277</v>
      </c>
      <c r="E21" s="45"/>
      <c r="F21" s="45">
        <v>1.0053344592514442</v>
      </c>
      <c r="G21" s="36">
        <v>6.2719187613935885</v>
      </c>
      <c r="H21" s="36">
        <v>6.305246492855827</v>
      </c>
      <c r="I21" s="36">
        <v>6.305246492855827</v>
      </c>
      <c r="J21" s="29" t="s">
        <v>49</v>
      </c>
    </row>
    <row r="22" spans="1:10" ht="12.75">
      <c r="A22" s="4" t="s">
        <v>12</v>
      </c>
      <c r="B22" s="17">
        <f aca="true" t="shared" si="4" ref="B22:B27">G22*$F22</f>
        <v>3.9662809541686195</v>
      </c>
      <c r="C22" s="17">
        <f aca="true" t="shared" si="5" ref="C22:C27">H22*$F22</f>
        <v>3.921464220223211</v>
      </c>
      <c r="D22" s="17">
        <f aca="true" t="shared" si="6" ref="D22:D27">I22*$F22</f>
        <v>3.921464220223211</v>
      </c>
      <c r="E22" s="45"/>
      <c r="F22" s="45">
        <v>0.9787584579053487</v>
      </c>
      <c r="G22" s="36">
        <v>4.052359315143901</v>
      </c>
      <c r="H22" s="36">
        <v>4.006569944351314</v>
      </c>
      <c r="I22" s="36">
        <v>4.006569944351314</v>
      </c>
      <c r="J22" s="17"/>
    </row>
    <row r="23" spans="1:10" ht="12.75">
      <c r="A23" s="4" t="s">
        <v>27</v>
      </c>
      <c r="B23" s="17">
        <f t="shared" si="4"/>
        <v>16.94364682872522</v>
      </c>
      <c r="C23" s="17">
        <f t="shared" si="5"/>
        <v>16.930478678641837</v>
      </c>
      <c r="D23" s="17">
        <f t="shared" si="6"/>
        <v>16.930478678641837</v>
      </c>
      <c r="E23" s="45"/>
      <c r="F23" s="45">
        <v>0.9838742399320255</v>
      </c>
      <c r="G23" s="36">
        <v>17.221354255494923</v>
      </c>
      <c r="H23" s="36">
        <v>17.207970278611562</v>
      </c>
      <c r="I23" s="36">
        <v>17.207970278611562</v>
      </c>
      <c r="J23" s="17"/>
    </row>
    <row r="24" spans="1:10" ht="12.75">
      <c r="A24" s="4" t="s">
        <v>4</v>
      </c>
      <c r="B24" s="17">
        <f t="shared" si="4"/>
        <v>0</v>
      </c>
      <c r="C24" s="17">
        <f t="shared" si="5"/>
        <v>0</v>
      </c>
      <c r="D24" s="17">
        <f t="shared" si="6"/>
        <v>0</v>
      </c>
      <c r="E24" s="45"/>
      <c r="F24" s="45">
        <v>0.9871571062802469</v>
      </c>
      <c r="G24" s="36">
        <v>0</v>
      </c>
      <c r="H24" s="36">
        <v>0</v>
      </c>
      <c r="I24" s="36">
        <v>0</v>
      </c>
      <c r="J24" s="17"/>
    </row>
    <row r="25" spans="1:10" ht="12.75">
      <c r="A25" s="4" t="s">
        <v>15</v>
      </c>
      <c r="B25" s="17">
        <f t="shared" si="4"/>
        <v>0</v>
      </c>
      <c r="C25" s="17">
        <f t="shared" si="5"/>
        <v>0</v>
      </c>
      <c r="D25" s="17">
        <f t="shared" si="6"/>
        <v>0</v>
      </c>
      <c r="E25" s="45"/>
      <c r="F25" s="45">
        <v>0.9880272154819928</v>
      </c>
      <c r="G25" s="36">
        <v>0</v>
      </c>
      <c r="H25" s="36">
        <v>0</v>
      </c>
      <c r="I25" s="36">
        <v>0</v>
      </c>
      <c r="J25" s="17"/>
    </row>
    <row r="26" spans="1:10" ht="12.75">
      <c r="A26" s="4" t="s">
        <v>16</v>
      </c>
      <c r="B26" s="17">
        <f t="shared" si="4"/>
        <v>18.37551214436047</v>
      </c>
      <c r="C26" s="17">
        <f t="shared" si="5"/>
        <v>18.37551214436047</v>
      </c>
      <c r="D26" s="17">
        <f t="shared" si="6"/>
        <v>18.37551214436047</v>
      </c>
      <c r="E26" s="45"/>
      <c r="F26" s="45">
        <v>0.9833075530693385</v>
      </c>
      <c r="G26" s="36">
        <v>18.68745143572055</v>
      </c>
      <c r="H26" s="36">
        <v>18.68745143572055</v>
      </c>
      <c r="I26" s="36">
        <v>18.68745143572055</v>
      </c>
      <c r="J26" s="17"/>
    </row>
    <row r="27" spans="1:10" ht="12.75">
      <c r="A27" s="4" t="s">
        <v>21</v>
      </c>
      <c r="B27" s="17">
        <f t="shared" si="4"/>
        <v>0</v>
      </c>
      <c r="C27" s="17">
        <f t="shared" si="5"/>
        <v>0</v>
      </c>
      <c r="D27" s="17">
        <f t="shared" si="6"/>
        <v>0</v>
      </c>
      <c r="E27" s="45"/>
      <c r="F27" s="45">
        <v>1.0310429886914356</v>
      </c>
      <c r="G27" s="36">
        <v>0</v>
      </c>
      <c r="H27" s="36">
        <v>0</v>
      </c>
      <c r="I27" s="36">
        <v>0</v>
      </c>
      <c r="J27" s="17"/>
    </row>
    <row r="28" spans="7:10" ht="12.75">
      <c r="G28" s="42"/>
      <c r="H28" s="36"/>
      <c r="I28" s="36"/>
      <c r="J2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F4" sqref="F4:F27"/>
    </sheetView>
  </sheetViews>
  <sheetFormatPr defaultColWidth="9.140625" defaultRowHeight="12.75"/>
  <cols>
    <col min="1" max="1" width="48.7109375" style="3" customWidth="1"/>
    <col min="2" max="2" width="12.7109375" style="19" customWidth="1"/>
    <col min="3" max="4" width="12.7109375" style="20" customWidth="1"/>
    <col min="5" max="5" width="9.140625" style="3" customWidth="1"/>
    <col min="6" max="6" width="9.140625" style="45" customWidth="1"/>
    <col min="7" max="9" width="12.7109375" style="41" customWidth="1"/>
    <col min="10" max="10" width="7.8515625" style="3" bestFit="1" customWidth="1"/>
    <col min="11" max="11" width="9.57421875" style="3" bestFit="1" customWidth="1"/>
    <col min="12" max="16384" width="9.140625" style="3" customWidth="1"/>
  </cols>
  <sheetData>
    <row r="1" spans="1:9" s="1" customFormat="1" ht="25.5">
      <c r="A1" s="6" t="s">
        <v>33</v>
      </c>
      <c r="B1" s="14" t="s">
        <v>1</v>
      </c>
      <c r="C1" s="15" t="s">
        <v>19</v>
      </c>
      <c r="D1" s="15" t="s">
        <v>20</v>
      </c>
      <c r="E1" s="44"/>
      <c r="F1" s="44" t="s">
        <v>59</v>
      </c>
      <c r="G1" s="35" t="s">
        <v>1</v>
      </c>
      <c r="H1" s="35" t="s">
        <v>19</v>
      </c>
      <c r="I1" s="35" t="s">
        <v>20</v>
      </c>
    </row>
    <row r="2" spans="1:9" ht="12.75">
      <c r="A2" s="2" t="s">
        <v>17</v>
      </c>
      <c r="B2" s="16">
        <f>B3+B13+B17+B24+B21+B22+B23+B25+B26+B27</f>
        <v>725.956014092024</v>
      </c>
      <c r="C2" s="16">
        <f>C3+C13+C17+C24+C21+C22+C23+C25+C26+C27</f>
        <v>717.2174432979551</v>
      </c>
      <c r="D2" s="16">
        <f>D3+D13+D17+D24+D21+D22+D23+D25+D26+D27</f>
        <v>553.4072855373421</v>
      </c>
      <c r="E2" s="45"/>
      <c r="G2" s="36">
        <v>748.7403988582954</v>
      </c>
      <c r="H2" s="36">
        <v>739.8970405233263</v>
      </c>
      <c r="I2" s="36">
        <v>572.383382432223</v>
      </c>
    </row>
    <row r="3" spans="1:9" ht="12.75">
      <c r="A3" s="4" t="s">
        <v>9</v>
      </c>
      <c r="B3" s="17">
        <f>SUM(B4:B12)</f>
        <v>395.9719275592154</v>
      </c>
      <c r="C3" s="17">
        <f>SUM(C4:C12)</f>
        <v>403.8031855116688</v>
      </c>
      <c r="D3" s="17">
        <f>SUM(D4:D12)</f>
        <v>272.9641474231193</v>
      </c>
      <c r="E3" s="45"/>
      <c r="G3" s="36">
        <v>416.17624309402345</v>
      </c>
      <c r="H3" s="36">
        <v>423.8984570012801</v>
      </c>
      <c r="I3" s="36">
        <v>289.34855036675447</v>
      </c>
    </row>
    <row r="4" spans="1:9" ht="12.75">
      <c r="A4" s="5" t="s">
        <v>29</v>
      </c>
      <c r="B4" s="18">
        <f>G4*$F4</f>
        <v>224.28430044885073</v>
      </c>
      <c r="C4" s="18">
        <f>H4*$F4</f>
        <v>236.29953083003915</v>
      </c>
      <c r="D4" s="18">
        <f>I4*$F4</f>
        <v>144.18276457426114</v>
      </c>
      <c r="E4" s="45"/>
      <c r="F4" s="45">
        <v>0.9685811657453962</v>
      </c>
      <c r="G4" s="37">
        <v>231.55963421635093</v>
      </c>
      <c r="H4" s="37">
        <v>243.9646146207983</v>
      </c>
      <c r="I4" s="37">
        <v>148.85976485336843</v>
      </c>
    </row>
    <row r="5" spans="1:9" ht="12.75">
      <c r="A5" s="5" t="s">
        <v>13</v>
      </c>
      <c r="B5" s="18">
        <f aca="true" t="shared" si="0" ref="B5:B12">G5*$F5</f>
        <v>5.409871526016143</v>
      </c>
      <c r="C5" s="18">
        <f aca="true" t="shared" si="1" ref="C5:C12">H5*$F5</f>
        <v>5.428920369417609</v>
      </c>
      <c r="D5" s="18">
        <f aca="true" t="shared" si="2" ref="D5:D12">I5*$F5</f>
        <v>5.428920369417609</v>
      </c>
      <c r="E5" s="45"/>
      <c r="F5" s="45">
        <v>1.0570426427911983</v>
      </c>
      <c r="G5" s="37">
        <v>5.117931204488574</v>
      </c>
      <c r="H5" s="37">
        <v>5.135952089011422</v>
      </c>
      <c r="I5" s="37">
        <v>5.135952089011422</v>
      </c>
    </row>
    <row r="6" spans="1:9" ht="12.75">
      <c r="A6" s="3" t="s">
        <v>32</v>
      </c>
      <c r="B6" s="18">
        <f t="shared" si="0"/>
        <v>41.49460795422924</v>
      </c>
      <c r="C6" s="18">
        <f t="shared" si="1"/>
        <v>41.49460795422924</v>
      </c>
      <c r="D6" s="18">
        <f t="shared" si="2"/>
        <v>41.49460795422924</v>
      </c>
      <c r="E6" s="45"/>
      <c r="F6" s="45">
        <v>0.8273813299832385</v>
      </c>
      <c r="G6" s="37">
        <v>50.15173348795513</v>
      </c>
      <c r="H6" s="37">
        <v>50.15173348795513</v>
      </c>
      <c r="I6" s="37">
        <v>50.15173348795513</v>
      </c>
    </row>
    <row r="7" spans="1:9" ht="12.75">
      <c r="A7" s="3" t="s">
        <v>0</v>
      </c>
      <c r="B7" s="18">
        <f t="shared" si="0"/>
        <v>10.461315859961246</v>
      </c>
      <c r="C7" s="18">
        <f t="shared" si="1"/>
        <v>28.530861436257943</v>
      </c>
      <c r="D7" s="18">
        <f t="shared" si="2"/>
        <v>0</v>
      </c>
      <c r="E7" s="45"/>
      <c r="F7" s="45">
        <v>0.9832514808662193</v>
      </c>
      <c r="G7" s="37">
        <v>10.639511929079523</v>
      </c>
      <c r="H7" s="37">
        <v>29.016850715671424</v>
      </c>
      <c r="I7" s="37">
        <v>0</v>
      </c>
    </row>
    <row r="8" spans="1:11" ht="12.75">
      <c r="A8" s="3" t="s">
        <v>5</v>
      </c>
      <c r="B8" s="18">
        <f t="shared" si="0"/>
        <v>69.77097812820634</v>
      </c>
      <c r="C8" s="18">
        <f t="shared" si="1"/>
        <v>56.92566021402602</v>
      </c>
      <c r="D8" s="18">
        <f t="shared" si="2"/>
        <v>53.06912091664415</v>
      </c>
      <c r="E8" s="45"/>
      <c r="F8" s="45">
        <v>0.9400517382469317</v>
      </c>
      <c r="G8" s="37">
        <v>74.2203596775638</v>
      </c>
      <c r="H8" s="37">
        <v>60.55587995633582</v>
      </c>
      <c r="I8" s="37">
        <v>56.45340437922154</v>
      </c>
      <c r="K8" s="5" t="s">
        <v>49</v>
      </c>
    </row>
    <row r="9" spans="1:9" ht="12.75">
      <c r="A9" s="3" t="s">
        <v>6</v>
      </c>
      <c r="B9" s="18">
        <f t="shared" si="0"/>
        <v>19.935328956509164</v>
      </c>
      <c r="C9" s="18">
        <f t="shared" si="1"/>
        <v>10.508080022256333</v>
      </c>
      <c r="D9" s="18">
        <f t="shared" si="2"/>
        <v>4.173208923124659</v>
      </c>
      <c r="E9" s="45"/>
      <c r="F9" s="45">
        <v>1.0014449753612242</v>
      </c>
      <c r="G9" s="37">
        <v>19.90656446133591</v>
      </c>
      <c r="H9" s="37">
        <v>10.492918014258384</v>
      </c>
      <c r="I9" s="37">
        <v>4.16718743994833</v>
      </c>
    </row>
    <row r="10" spans="1:11" ht="12.75">
      <c r="A10" s="3" t="s">
        <v>7</v>
      </c>
      <c r="B10" s="18">
        <f t="shared" si="0"/>
        <v>0</v>
      </c>
      <c r="C10" s="18">
        <f t="shared" si="1"/>
        <v>0</v>
      </c>
      <c r="D10" s="18">
        <f t="shared" si="2"/>
        <v>0</v>
      </c>
      <c r="E10" s="45"/>
      <c r="F10" s="45">
        <v>1.0047249999999996</v>
      </c>
      <c r="G10" s="37">
        <v>0</v>
      </c>
      <c r="H10" s="37">
        <v>0</v>
      </c>
      <c r="I10" s="37">
        <v>0</v>
      </c>
      <c r="J10" s="30"/>
      <c r="K10" s="30"/>
    </row>
    <row r="11" spans="1:11" ht="12.75">
      <c r="A11" s="3" t="s">
        <v>8</v>
      </c>
      <c r="B11" s="18">
        <f t="shared" si="0"/>
        <v>19.8732392392392</v>
      </c>
      <c r="C11" s="18">
        <f t="shared" si="1"/>
        <v>19.8732392392392</v>
      </c>
      <c r="D11" s="18">
        <f t="shared" si="2"/>
        <v>19.8732392392392</v>
      </c>
      <c r="E11" s="45"/>
      <c r="F11" s="45">
        <v>1.0047249999999974</v>
      </c>
      <c r="G11" s="37">
        <v>19.77977977977979</v>
      </c>
      <c r="H11" s="37">
        <v>19.77977977977979</v>
      </c>
      <c r="I11" s="37">
        <v>19.77977977977979</v>
      </c>
      <c r="J11" s="17"/>
      <c r="K11" s="17"/>
    </row>
    <row r="12" spans="1:11" ht="12.75">
      <c r="A12" s="3" t="s">
        <v>14</v>
      </c>
      <c r="B12" s="18">
        <f t="shared" si="0"/>
        <v>4.7422854462032875</v>
      </c>
      <c r="C12" s="18">
        <f t="shared" si="1"/>
        <v>4.7422854462032875</v>
      </c>
      <c r="D12" s="18">
        <f t="shared" si="2"/>
        <v>4.7422854462032875</v>
      </c>
      <c r="E12" s="45"/>
      <c r="F12" s="45">
        <v>0.9878262448615531</v>
      </c>
      <c r="G12" s="37">
        <v>4.800728337469849</v>
      </c>
      <c r="H12" s="37">
        <v>4.800728337469849</v>
      </c>
      <c r="I12" s="37">
        <v>4.800728337469849</v>
      </c>
      <c r="J12" s="17"/>
      <c r="K12" s="17"/>
    </row>
    <row r="13" spans="1:11" ht="12.75">
      <c r="A13" s="4" t="s">
        <v>10</v>
      </c>
      <c r="B13" s="17">
        <f>MIN(B14:B16)</f>
        <v>36.32656038430214</v>
      </c>
      <c r="C13" s="17">
        <f>MIN(C14:C16)</f>
        <v>36.32656038430214</v>
      </c>
      <c r="D13" s="17">
        <f>MIN(D14:D16)</f>
        <v>36.32656038430214</v>
      </c>
      <c r="E13" s="45"/>
      <c r="G13" s="36">
        <v>37.885547261665586</v>
      </c>
      <c r="H13" s="36">
        <v>37.885547261665586</v>
      </c>
      <c r="I13" s="36">
        <v>37.885547261665586</v>
      </c>
      <c r="J13" s="18"/>
      <c r="K13" s="18"/>
    </row>
    <row r="14" spans="1:11" ht="12.75">
      <c r="A14" s="5" t="s">
        <v>3</v>
      </c>
      <c r="B14" s="21">
        <f aca="true" t="shared" si="3" ref="B14:D16">G14*$F14</f>
        <v>53.173833660122085</v>
      </c>
      <c r="C14" s="21">
        <f t="shared" si="3"/>
        <v>51.046880313717196</v>
      </c>
      <c r="D14" s="21">
        <f t="shared" si="3"/>
        <v>51.046880313717196</v>
      </c>
      <c r="E14" s="45"/>
      <c r="F14" s="45">
        <v>0.9652583333333337</v>
      </c>
      <c r="G14" s="38">
        <v>55.087671169329866</v>
      </c>
      <c r="H14" s="38">
        <v>52.88416432255667</v>
      </c>
      <c r="I14" s="38">
        <v>52.88416432255667</v>
      </c>
      <c r="J14" s="18"/>
      <c r="K14" s="18"/>
    </row>
    <row r="15" spans="1:11" ht="12.75">
      <c r="A15" s="5" t="s">
        <v>46</v>
      </c>
      <c r="B15" s="21">
        <f t="shared" si="3"/>
        <v>36.32656038430214</v>
      </c>
      <c r="C15" s="21">
        <f t="shared" si="3"/>
        <v>36.32656038430214</v>
      </c>
      <c r="D15" s="21">
        <f t="shared" si="3"/>
        <v>36.32656038430214</v>
      </c>
      <c r="E15" s="45"/>
      <c r="F15" s="45">
        <v>0.9588500895448091</v>
      </c>
      <c r="G15" s="38">
        <v>37.885547261665586</v>
      </c>
      <c r="H15" s="38">
        <v>37.885547261665586</v>
      </c>
      <c r="I15" s="38">
        <v>37.885547261665586</v>
      </c>
      <c r="J15" s="18"/>
      <c r="K15" s="18"/>
    </row>
    <row r="16" spans="1:11" ht="12.75">
      <c r="A16" s="5" t="s">
        <v>47</v>
      </c>
      <c r="B16" s="21">
        <f t="shared" si="3"/>
        <v>76.73266459554596</v>
      </c>
      <c r="C16" s="21">
        <f t="shared" si="3"/>
        <v>76.73266459554596</v>
      </c>
      <c r="D16" s="21">
        <f t="shared" si="3"/>
        <v>80.49058463530136</v>
      </c>
      <c r="E16" s="45"/>
      <c r="F16" s="45">
        <v>0.9588500895448091</v>
      </c>
      <c r="G16" s="38">
        <v>80.02571562774003</v>
      </c>
      <c r="H16" s="38">
        <v>80.02571562774003</v>
      </c>
      <c r="I16" s="38">
        <v>83.94491017205027</v>
      </c>
      <c r="J16" s="18"/>
      <c r="K16" s="18"/>
    </row>
    <row r="17" spans="1:11" ht="12.75">
      <c r="A17" s="4" t="s">
        <v>2</v>
      </c>
      <c r="B17" s="17">
        <f>B18-B19</f>
        <v>207.1183452387007</v>
      </c>
      <c r="C17" s="17">
        <f>C18-C19</f>
        <v>190.55920442406676</v>
      </c>
      <c r="D17" s="17">
        <f>D18-D19</f>
        <v>157.5880847520033</v>
      </c>
      <c r="E17" s="45"/>
      <c r="G17" s="36">
        <v>207.07205950093987</v>
      </c>
      <c r="H17" s="36">
        <v>190.51661923754588</v>
      </c>
      <c r="I17" s="36">
        <v>157.55286778096843</v>
      </c>
      <c r="J17" s="18"/>
      <c r="K17" s="18"/>
    </row>
    <row r="18" spans="1:11" s="5" customFormat="1" ht="12.75">
      <c r="A18" s="5" t="s">
        <v>45</v>
      </c>
      <c r="B18" s="23">
        <f>G18*$F18</f>
        <v>207.1183452387007</v>
      </c>
      <c r="C18" s="23">
        <f>H18*$F18</f>
        <v>211.73244936007418</v>
      </c>
      <c r="D18" s="23">
        <f>I18*$F18</f>
        <v>242.4432073107743</v>
      </c>
      <c r="E18" s="46"/>
      <c r="F18" s="46">
        <v>1.000223524785876</v>
      </c>
      <c r="G18" s="39">
        <v>207.07205950093987</v>
      </c>
      <c r="H18" s="39">
        <v>211.6851324861621</v>
      </c>
      <c r="I18" s="39">
        <v>242.38902735533603</v>
      </c>
      <c r="J18" s="18"/>
      <c r="K18" s="18"/>
    </row>
    <row r="19" spans="1:11" s="5" customFormat="1" ht="12.75">
      <c r="A19" s="5" t="s">
        <v>44</v>
      </c>
      <c r="B19" s="18">
        <f>B18*B20</f>
        <v>0</v>
      </c>
      <c r="C19" s="18">
        <f>C18*C20</f>
        <v>21.17324493600742</v>
      </c>
      <c r="D19" s="18">
        <f>D18*D20</f>
        <v>84.855122558771</v>
      </c>
      <c r="E19" s="46"/>
      <c r="F19" s="46"/>
      <c r="G19" s="37">
        <v>0</v>
      </c>
      <c r="H19" s="37">
        <v>21.16851324861621</v>
      </c>
      <c r="I19" s="37">
        <v>84.8361595743676</v>
      </c>
      <c r="J19" s="18"/>
      <c r="K19" s="18"/>
    </row>
    <row r="20" spans="1:11" s="5" customFormat="1" ht="12.75">
      <c r="A20" s="24" t="s">
        <v>48</v>
      </c>
      <c r="B20" s="25">
        <v>0</v>
      </c>
      <c r="C20" s="25">
        <v>0.1</v>
      </c>
      <c r="D20" s="25">
        <v>0.35</v>
      </c>
      <c r="E20" s="46"/>
      <c r="F20" s="46"/>
      <c r="G20" s="40">
        <v>0</v>
      </c>
      <c r="H20" s="40">
        <v>0.1</v>
      </c>
      <c r="I20" s="40">
        <v>0.35</v>
      </c>
      <c r="J20" s="18"/>
      <c r="K20" s="18"/>
    </row>
    <row r="21" spans="1:11" ht="12.75">
      <c r="A21" s="4" t="s">
        <v>11</v>
      </c>
      <c r="B21" s="17">
        <f>G21*$F21</f>
        <v>18.691550650765414</v>
      </c>
      <c r="C21" s="17">
        <f>H21*$F21</f>
        <v>18.65442291583584</v>
      </c>
      <c r="D21" s="17">
        <f>I21*$F21</f>
        <v>18.65442291583584</v>
      </c>
      <c r="E21" s="45"/>
      <c r="F21" s="45">
        <v>1.0053344592514442</v>
      </c>
      <c r="G21" s="36">
        <v>18.59237040843387</v>
      </c>
      <c r="H21" s="36">
        <v>18.555439678975716</v>
      </c>
      <c r="I21" s="36">
        <v>18.555439678975716</v>
      </c>
      <c r="J21" s="17"/>
      <c r="K21" s="17"/>
    </row>
    <row r="22" spans="1:11" ht="12.75">
      <c r="A22" s="4" t="s">
        <v>12</v>
      </c>
      <c r="B22" s="17">
        <f aca="true" t="shared" si="4" ref="B22:B27">G22*$F22</f>
        <v>7.856933669804363</v>
      </c>
      <c r="C22" s="17">
        <f aca="true" t="shared" si="5" ref="C22:C27">H22*$F22</f>
        <v>7.842928440446422</v>
      </c>
      <c r="D22" s="17">
        <f aca="true" t="shared" si="6" ref="D22:D27">I22*$F22</f>
        <v>7.842928440446422</v>
      </c>
      <c r="E22" s="45"/>
      <c r="F22" s="45">
        <v>0.9787584579053487</v>
      </c>
      <c r="G22" s="36">
        <v>8.027449067075313</v>
      </c>
      <c r="H22" s="36">
        <v>8.013139888702629</v>
      </c>
      <c r="I22" s="36">
        <v>8.013139888702629</v>
      </c>
      <c r="J22" s="18"/>
      <c r="K22" s="18"/>
    </row>
    <row r="23" spans="1:11" ht="12.75">
      <c r="A23" s="4" t="s">
        <v>27</v>
      </c>
      <c r="B23" s="17">
        <f t="shared" si="4"/>
        <v>20.6523622414966</v>
      </c>
      <c r="C23" s="17">
        <f t="shared" si="5"/>
        <v>20.692807273895575</v>
      </c>
      <c r="D23" s="17">
        <f t="shared" si="6"/>
        <v>20.692807273895575</v>
      </c>
      <c r="E23" s="45"/>
      <c r="F23" s="45">
        <v>0.9838742399320255</v>
      </c>
      <c r="G23" s="36">
        <v>20.990855744859672</v>
      </c>
      <c r="H23" s="36">
        <v>21.031963673858574</v>
      </c>
      <c r="I23" s="36">
        <v>21.031963673858574</v>
      </c>
      <c r="J23" s="18"/>
      <c r="K23" s="18" t="s">
        <v>49</v>
      </c>
    </row>
    <row r="24" spans="1:11" ht="12.75">
      <c r="A24" s="4" t="s">
        <v>4</v>
      </c>
      <c r="B24" s="17">
        <f t="shared" si="4"/>
        <v>2.5873100590186198</v>
      </c>
      <c r="C24" s="17">
        <f t="shared" si="5"/>
        <v>2.5873100590186198</v>
      </c>
      <c r="D24" s="17">
        <f t="shared" si="6"/>
        <v>2.5873100590186198</v>
      </c>
      <c r="E24" s="45"/>
      <c r="F24" s="45">
        <v>0.9871571062802469</v>
      </c>
      <c r="G24" s="36">
        <v>2.620970909856471</v>
      </c>
      <c r="H24" s="36">
        <v>2.620970909856471</v>
      </c>
      <c r="I24" s="36">
        <v>2.620970909856471</v>
      </c>
      <c r="J24" s="17"/>
      <c r="K24" s="17"/>
    </row>
    <row r="25" spans="1:11" ht="12.75">
      <c r="A25" s="4" t="s">
        <v>15</v>
      </c>
      <c r="B25" s="17">
        <f t="shared" si="4"/>
        <v>0</v>
      </c>
      <c r="C25" s="17">
        <f t="shared" si="5"/>
        <v>0</v>
      </c>
      <c r="D25" s="17">
        <f t="shared" si="6"/>
        <v>0</v>
      </c>
      <c r="E25" s="45"/>
      <c r="F25" s="45">
        <v>0.9880272154819928</v>
      </c>
      <c r="G25" s="36">
        <v>0</v>
      </c>
      <c r="H25" s="36">
        <v>0</v>
      </c>
      <c r="I25" s="36">
        <v>0</v>
      </c>
      <c r="J25" s="18"/>
      <c r="K25" s="18"/>
    </row>
    <row r="26" spans="1:11" ht="12.75">
      <c r="A26" s="4" t="s">
        <v>16</v>
      </c>
      <c r="B26" s="17">
        <f t="shared" si="4"/>
        <v>36.75102428872094</v>
      </c>
      <c r="C26" s="17">
        <f t="shared" si="5"/>
        <v>36.75102428872094</v>
      </c>
      <c r="D26" s="17">
        <f t="shared" si="6"/>
        <v>36.75102428872094</v>
      </c>
      <c r="E26" s="45"/>
      <c r="F26" s="45">
        <v>0.9833075530693385</v>
      </c>
      <c r="G26" s="36">
        <v>37.3749028714411</v>
      </c>
      <c r="H26" s="36">
        <v>37.3749028714411</v>
      </c>
      <c r="I26" s="36">
        <v>37.3749028714411</v>
      </c>
      <c r="J26" s="18"/>
      <c r="K26" s="18"/>
    </row>
    <row r="27" spans="1:11" ht="12.75">
      <c r="A27" s="4" t="s">
        <v>21</v>
      </c>
      <c r="B27" s="17">
        <f t="shared" si="4"/>
        <v>0</v>
      </c>
      <c r="C27" s="17">
        <f t="shared" si="5"/>
        <v>0</v>
      </c>
      <c r="D27" s="17">
        <f t="shared" si="6"/>
        <v>0</v>
      </c>
      <c r="E27" s="45"/>
      <c r="F27" s="45">
        <v>1.0310429886914356</v>
      </c>
      <c r="G27" s="36">
        <v>0</v>
      </c>
      <c r="H27" s="36">
        <v>0</v>
      </c>
      <c r="I27" s="36">
        <v>0</v>
      </c>
      <c r="J27" s="29"/>
      <c r="K27" s="29"/>
    </row>
    <row r="28" spans="8:11" ht="12.75">
      <c r="H28" s="42"/>
      <c r="I28" s="36"/>
      <c r="J28" s="17"/>
      <c r="K28" s="17"/>
    </row>
    <row r="29" spans="8:11" ht="12.75">
      <c r="H29" s="42"/>
      <c r="I29" s="36"/>
      <c r="J29" s="17"/>
      <c r="K29" s="17"/>
    </row>
    <row r="30" spans="8:11" ht="12.75">
      <c r="H30" s="42"/>
      <c r="I30" s="36"/>
      <c r="J30" s="17"/>
      <c r="K30" s="17"/>
    </row>
    <row r="31" spans="8:11" ht="12.75">
      <c r="H31" s="42"/>
      <c r="I31" s="36"/>
      <c r="J31" s="17"/>
      <c r="K31" s="17"/>
    </row>
    <row r="32" spans="8:11" ht="12.75">
      <c r="H32" s="42"/>
      <c r="I32" s="36"/>
      <c r="J32" s="17"/>
      <c r="K32" s="17"/>
    </row>
    <row r="33" spans="8:11" ht="12.75">
      <c r="H33" s="42"/>
      <c r="I33" s="36"/>
      <c r="J33" s="17"/>
      <c r="K33" s="17"/>
    </row>
    <row r="34" spans="8:11" ht="12.75">
      <c r="H34" s="42"/>
      <c r="I34" s="36"/>
      <c r="J34" s="17"/>
      <c r="K3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48.7109375" style="3" customWidth="1"/>
    <col min="2" max="2" width="12.7109375" style="19" customWidth="1"/>
    <col min="3" max="4" width="12.7109375" style="20" customWidth="1"/>
    <col min="5" max="5" width="9.140625" style="3" customWidth="1"/>
    <col min="6" max="6" width="9.140625" style="45" customWidth="1"/>
    <col min="7" max="9" width="12.7109375" style="3" customWidth="1"/>
    <col min="10" max="10" width="7.8515625" style="3" bestFit="1" customWidth="1"/>
    <col min="11" max="11" width="9.57421875" style="3" bestFit="1" customWidth="1"/>
    <col min="12" max="16384" width="9.140625" style="3" customWidth="1"/>
  </cols>
  <sheetData>
    <row r="1" spans="1:9" s="1" customFormat="1" ht="25.5">
      <c r="A1" s="6" t="s">
        <v>34</v>
      </c>
      <c r="B1" s="14" t="s">
        <v>1</v>
      </c>
      <c r="C1" s="15" t="s">
        <v>19</v>
      </c>
      <c r="D1" s="15" t="s">
        <v>20</v>
      </c>
      <c r="E1" s="44"/>
      <c r="F1" s="44" t="s">
        <v>59</v>
      </c>
      <c r="G1" s="35" t="s">
        <v>1</v>
      </c>
      <c r="H1" s="35" t="s">
        <v>19</v>
      </c>
      <c r="I1" s="35" t="s">
        <v>20</v>
      </c>
    </row>
    <row r="2" spans="1:9" ht="12.75">
      <c r="A2" s="2" t="s">
        <v>17</v>
      </c>
      <c r="B2" s="16">
        <f>B3+B13+B17+B24+B21+B22+B23+B25+B26+B27</f>
        <v>878.7984041492848</v>
      </c>
      <c r="C2" s="16">
        <f>C3+C13+C17+C24+C21+C22+C23+C25+C26+C27</f>
        <v>856.9253727571502</v>
      </c>
      <c r="D2" s="16">
        <f>D3+D13+D17+D24+D21+D22+D23+D25+D26+D27</f>
        <v>707.5897738392539</v>
      </c>
      <c r="E2" s="45"/>
      <c r="G2" s="36">
        <v>905.1335983136494</v>
      </c>
      <c r="H2" s="36">
        <v>882.8762828515873</v>
      </c>
      <c r="I2" s="36">
        <v>730.7643458533851</v>
      </c>
    </row>
    <row r="3" spans="1:11" ht="12.75">
      <c r="A3" s="4" t="s">
        <v>9</v>
      </c>
      <c r="B3" s="17">
        <f>SUM(B4:B12)</f>
        <v>451.40917876261244</v>
      </c>
      <c r="C3" s="17">
        <f>SUM(C4:C12)</f>
        <v>450.13870108393235</v>
      </c>
      <c r="D3" s="17">
        <f>SUM(D4:D12)</f>
        <v>342.4838427291099</v>
      </c>
      <c r="E3" s="45"/>
      <c r="G3" s="36">
        <v>474.7216610282791</v>
      </c>
      <c r="H3" s="36">
        <v>473.0617896438248</v>
      </c>
      <c r="I3" s="36">
        <v>362.62127861213014</v>
      </c>
      <c r="J3" s="15"/>
      <c r="K3" s="15"/>
    </row>
    <row r="4" spans="1:11" ht="12.75">
      <c r="A4" s="5" t="s">
        <v>30</v>
      </c>
      <c r="B4" s="18">
        <f aca="true" t="shared" si="0" ref="B4:B12">G4*$F4</f>
        <v>256.3249147986865</v>
      </c>
      <c r="C4" s="18">
        <f aca="true" t="shared" si="1" ref="C4:D12">H4*$F4</f>
        <v>260.329991592416</v>
      </c>
      <c r="D4" s="18">
        <f t="shared" si="1"/>
        <v>200.25383968647387</v>
      </c>
      <c r="E4" s="45"/>
      <c r="F4" s="45">
        <v>0.9685811657453962</v>
      </c>
      <c r="G4" s="37">
        <v>264.6395819615439</v>
      </c>
      <c r="H4" s="37">
        <v>268.774575429693</v>
      </c>
      <c r="I4" s="37">
        <v>206.74967340745619</v>
      </c>
      <c r="J4" s="17"/>
      <c r="K4" s="17"/>
    </row>
    <row r="5" spans="1:11" ht="12.75">
      <c r="A5" s="5" t="s">
        <v>13</v>
      </c>
      <c r="B5" s="18">
        <f t="shared" si="0"/>
        <v>6.848059202826774</v>
      </c>
      <c r="C5" s="18">
        <f t="shared" si="1"/>
        <v>6.848059202826774</v>
      </c>
      <c r="D5" s="18">
        <f t="shared" si="1"/>
        <v>6.848059202826774</v>
      </c>
      <c r="E5" s="45"/>
      <c r="F5" s="45">
        <v>1.0570426427911983</v>
      </c>
      <c r="G5" s="37">
        <v>6.478507985963531</v>
      </c>
      <c r="H5" s="37">
        <v>6.478507985963531</v>
      </c>
      <c r="I5" s="37">
        <v>6.478507985963531</v>
      </c>
      <c r="J5" s="17"/>
      <c r="K5" s="17"/>
    </row>
    <row r="6" spans="1:11" ht="12.75">
      <c r="A6" s="3" t="s">
        <v>31</v>
      </c>
      <c r="B6" s="18">
        <f t="shared" si="0"/>
        <v>50.07969925510425</v>
      </c>
      <c r="C6" s="18">
        <f t="shared" si="1"/>
        <v>50.07969925510425</v>
      </c>
      <c r="D6" s="18">
        <f t="shared" si="1"/>
        <v>50.07969925510425</v>
      </c>
      <c r="E6" s="45"/>
      <c r="F6" s="45">
        <v>0.8273813299832385</v>
      </c>
      <c r="G6" s="37">
        <v>60.52795420960102</v>
      </c>
      <c r="H6" s="37">
        <v>60.52795420960102</v>
      </c>
      <c r="I6" s="37">
        <v>60.52795420960102</v>
      </c>
      <c r="J6" s="18"/>
      <c r="K6" s="18"/>
    </row>
    <row r="7" spans="1:11" ht="12.75">
      <c r="A7" s="3" t="s">
        <v>0</v>
      </c>
      <c r="B7" s="18">
        <f t="shared" si="0"/>
        <v>13.31440200358704</v>
      </c>
      <c r="C7" s="18">
        <f t="shared" si="1"/>
        <v>33.28600500896759</v>
      </c>
      <c r="D7" s="18">
        <f t="shared" si="1"/>
        <v>0</v>
      </c>
      <c r="E7" s="45"/>
      <c r="F7" s="45">
        <v>0.9832514808662193</v>
      </c>
      <c r="G7" s="37">
        <v>13.541197000646664</v>
      </c>
      <c r="H7" s="37">
        <v>33.852992501616654</v>
      </c>
      <c r="I7" s="37">
        <v>0</v>
      </c>
      <c r="J7" s="18"/>
      <c r="K7" s="18" t="s">
        <v>49</v>
      </c>
    </row>
    <row r="8" spans="1:11" ht="12.75">
      <c r="A8" s="3" t="s">
        <v>5</v>
      </c>
      <c r="B8" s="18">
        <f t="shared" si="0"/>
        <v>74.70695590577144</v>
      </c>
      <c r="C8" s="18">
        <f t="shared" si="1"/>
        <v>60.96864797616681</v>
      </c>
      <c r="D8" s="18">
        <f t="shared" si="1"/>
        <v>56.51351097613789</v>
      </c>
      <c r="E8" s="45"/>
      <c r="F8" s="45">
        <v>0.9400517382469317</v>
      </c>
      <c r="G8" s="37">
        <v>79.47111086150399</v>
      </c>
      <c r="H8" s="37">
        <v>64.8566940473564</v>
      </c>
      <c r="I8" s="37">
        <v>60.1174474519114</v>
      </c>
      <c r="J8" s="18"/>
      <c r="K8" s="18"/>
    </row>
    <row r="9" spans="1:11" ht="12.75">
      <c r="A9" s="3" t="s">
        <v>6</v>
      </c>
      <c r="B9" s="18">
        <f t="shared" si="0"/>
        <v>25.519622911193952</v>
      </c>
      <c r="C9" s="18">
        <f t="shared" si="1"/>
        <v>14.010773363008445</v>
      </c>
      <c r="D9" s="18">
        <f t="shared" si="1"/>
        <v>4.173208923124659</v>
      </c>
      <c r="E9" s="45"/>
      <c r="F9" s="45">
        <v>1.0014449753612242</v>
      </c>
      <c r="G9" s="37">
        <v>25.48280089177036</v>
      </c>
      <c r="H9" s="37">
        <v>13.990557352344513</v>
      </c>
      <c r="I9" s="37">
        <v>4.16718743994833</v>
      </c>
      <c r="J9" s="18"/>
      <c r="K9" s="18"/>
    </row>
    <row r="10" spans="1:11" ht="12.75">
      <c r="A10" s="3" t="s">
        <v>7</v>
      </c>
      <c r="B10" s="18">
        <f t="shared" si="0"/>
        <v>0</v>
      </c>
      <c r="C10" s="18">
        <f t="shared" si="1"/>
        <v>0</v>
      </c>
      <c r="D10" s="18">
        <f t="shared" si="1"/>
        <v>0</v>
      </c>
      <c r="E10" s="45"/>
      <c r="F10" s="45">
        <v>1.0047249999999996</v>
      </c>
      <c r="G10" s="37">
        <v>0</v>
      </c>
      <c r="H10" s="37">
        <v>0</v>
      </c>
      <c r="I10" s="37">
        <v>0</v>
      </c>
      <c r="J10" s="18"/>
      <c r="K10" s="18"/>
    </row>
    <row r="11" spans="1:11" ht="12.75">
      <c r="A11" s="3" t="s">
        <v>8</v>
      </c>
      <c r="B11" s="18">
        <f t="shared" si="0"/>
        <v>19.8732392392392</v>
      </c>
      <c r="C11" s="18">
        <f t="shared" si="1"/>
        <v>19.8732392392392</v>
      </c>
      <c r="D11" s="18">
        <f t="shared" si="1"/>
        <v>19.8732392392392</v>
      </c>
      <c r="E11" s="45"/>
      <c r="F11" s="45">
        <v>1.0047249999999974</v>
      </c>
      <c r="G11" s="37">
        <v>19.77977977977979</v>
      </c>
      <c r="H11" s="37">
        <v>19.77977977977979</v>
      </c>
      <c r="I11" s="37">
        <v>19.77977977977979</v>
      </c>
      <c r="J11" s="18"/>
      <c r="K11" s="18"/>
    </row>
    <row r="12" spans="1:11" ht="12.75">
      <c r="A12" s="3" t="s">
        <v>14</v>
      </c>
      <c r="B12" s="18">
        <f t="shared" si="0"/>
        <v>4.7422854462032875</v>
      </c>
      <c r="C12" s="18">
        <f t="shared" si="1"/>
        <v>4.7422854462032875</v>
      </c>
      <c r="D12" s="18">
        <f t="shared" si="1"/>
        <v>4.7422854462032875</v>
      </c>
      <c r="E12" s="45"/>
      <c r="F12" s="45">
        <v>0.9878262448615531</v>
      </c>
      <c r="G12" s="37">
        <v>4.800728337469849</v>
      </c>
      <c r="H12" s="37">
        <v>4.800728337469849</v>
      </c>
      <c r="I12" s="37">
        <v>4.800728337469849</v>
      </c>
      <c r="J12" s="18"/>
      <c r="K12" s="18"/>
    </row>
    <row r="13" spans="1:11" ht="12.75">
      <c r="A13" s="4" t="s">
        <v>10</v>
      </c>
      <c r="B13" s="17">
        <f>MIN(B14:B16)</f>
        <v>36.32656038430214</v>
      </c>
      <c r="C13" s="17">
        <f>MIN(C14:C16)</f>
        <v>36.32656038430214</v>
      </c>
      <c r="D13" s="17">
        <f>MIN(D14:D16)</f>
        <v>36.32656038430214</v>
      </c>
      <c r="E13" s="45"/>
      <c r="G13" s="36">
        <v>37.885547261665586</v>
      </c>
      <c r="H13" s="36">
        <v>37.885547261665586</v>
      </c>
      <c r="I13" s="36">
        <v>37.885547261665586</v>
      </c>
      <c r="J13" s="18"/>
      <c r="K13" s="18"/>
    </row>
    <row r="14" spans="1:11" ht="12.75">
      <c r="A14" s="5" t="s">
        <v>3</v>
      </c>
      <c r="B14" s="21">
        <f>G14*$F14</f>
        <v>63.8086003921465</v>
      </c>
      <c r="C14" s="21">
        <f aca="true" t="shared" si="2" ref="C14:D16">H14*$F14</f>
        <v>64.65938173070845</v>
      </c>
      <c r="D14" s="21">
        <f t="shared" si="2"/>
        <v>68.06250708495627</v>
      </c>
      <c r="E14" s="45"/>
      <c r="F14" s="45">
        <v>0.9652583333333337</v>
      </c>
      <c r="G14" s="38">
        <v>66.10520540319584</v>
      </c>
      <c r="H14" s="38">
        <v>66.98660814190511</v>
      </c>
      <c r="I14" s="38">
        <v>70.51221909674223</v>
      </c>
      <c r="J14" s="17"/>
      <c r="K14" s="17"/>
    </row>
    <row r="15" spans="1:11" ht="12.75">
      <c r="A15" s="5" t="s">
        <v>46</v>
      </c>
      <c r="B15" s="21">
        <f>G15*$F15</f>
        <v>36.32656038430214</v>
      </c>
      <c r="C15" s="21">
        <f t="shared" si="2"/>
        <v>36.32656038430214</v>
      </c>
      <c r="D15" s="21">
        <f t="shared" si="2"/>
        <v>36.32656038430214</v>
      </c>
      <c r="E15" s="45"/>
      <c r="F15" s="45">
        <v>0.9588500895448091</v>
      </c>
      <c r="G15" s="38">
        <v>37.885547261665586</v>
      </c>
      <c r="H15" s="38">
        <v>37.885547261665586</v>
      </c>
      <c r="I15" s="38">
        <v>37.885547261665586</v>
      </c>
      <c r="J15" s="18"/>
      <c r="K15" s="18"/>
    </row>
    <row r="16" spans="1:12" ht="12.75">
      <c r="A16" s="5" t="s">
        <v>47</v>
      </c>
      <c r="B16" s="21">
        <f>G16*$F16</f>
        <v>77.42669487315844</v>
      </c>
      <c r="C16" s="21">
        <f t="shared" si="2"/>
        <v>77.42669487315844</v>
      </c>
      <c r="D16" s="21">
        <f t="shared" si="2"/>
        <v>80.49058463530136</v>
      </c>
      <c r="E16" s="45"/>
      <c r="F16" s="45">
        <v>0.9588500895448091</v>
      </c>
      <c r="G16" s="38">
        <v>80.7495308363739</v>
      </c>
      <c r="H16" s="38">
        <v>80.7495308363739</v>
      </c>
      <c r="I16" s="38">
        <v>83.94491017205027</v>
      </c>
      <c r="J16" s="18"/>
      <c r="K16" s="18"/>
      <c r="L16" s="5" t="s">
        <v>49</v>
      </c>
    </row>
    <row r="17" spans="1:11" ht="12.75">
      <c r="A17" s="4" t="s">
        <v>2</v>
      </c>
      <c r="B17" s="17">
        <f>B18-B19</f>
        <v>261.69760414106855</v>
      </c>
      <c r="C17" s="17">
        <f>C18-C19</f>
        <v>241.10072273069855</v>
      </c>
      <c r="D17" s="17">
        <f>D18-D19</f>
        <v>199.41998216762465</v>
      </c>
      <c r="E17" s="45"/>
      <c r="G17" s="36">
        <v>261.6391213125004</v>
      </c>
      <c r="H17" s="36">
        <v>241.04684278677857</v>
      </c>
      <c r="I17" s="36">
        <v>199.37541682027097</v>
      </c>
      <c r="J17" s="17"/>
      <c r="K17" s="17"/>
    </row>
    <row r="18" spans="1:11" s="5" customFormat="1" ht="12.75">
      <c r="A18" s="5" t="s">
        <v>45</v>
      </c>
      <c r="B18" s="23">
        <f>G18*$F18</f>
        <v>261.69760414106855</v>
      </c>
      <c r="C18" s="23">
        <f>H18*$F18</f>
        <v>267.8896919229984</v>
      </c>
      <c r="D18" s="23">
        <f>I18*$F18</f>
        <v>306.7999725655764</v>
      </c>
      <c r="E18" s="46"/>
      <c r="F18" s="46">
        <v>1.000223524785876</v>
      </c>
      <c r="G18" s="39">
        <v>261.6391213125004</v>
      </c>
      <c r="H18" s="39">
        <v>267.82982531864286</v>
      </c>
      <c r="I18" s="39">
        <v>306.7314104927246</v>
      </c>
      <c r="J18" s="18"/>
      <c r="K18" s="18"/>
    </row>
    <row r="19" spans="1:11" s="5" customFormat="1" ht="12.75">
      <c r="A19" s="5" t="s">
        <v>44</v>
      </c>
      <c r="B19" s="18">
        <f>B18*B20</f>
        <v>0</v>
      </c>
      <c r="C19" s="18">
        <f>C18*C20</f>
        <v>26.78896919229984</v>
      </c>
      <c r="D19" s="18">
        <f>D18*D20</f>
        <v>107.37999039795174</v>
      </c>
      <c r="E19" s="46"/>
      <c r="F19" s="46"/>
      <c r="G19" s="37">
        <v>0</v>
      </c>
      <c r="H19" s="37">
        <v>26.78298253186429</v>
      </c>
      <c r="I19" s="37">
        <v>107.35599367245361</v>
      </c>
      <c r="J19" s="18"/>
      <c r="K19" s="18"/>
    </row>
    <row r="20" spans="1:11" s="5" customFormat="1" ht="12.75">
      <c r="A20" s="24" t="s">
        <v>48</v>
      </c>
      <c r="B20" s="25">
        <v>0</v>
      </c>
      <c r="C20" s="25">
        <v>0.1</v>
      </c>
      <c r="D20" s="25">
        <v>0.35</v>
      </c>
      <c r="E20" s="46"/>
      <c r="F20" s="46"/>
      <c r="G20" s="40">
        <v>0</v>
      </c>
      <c r="H20" s="40">
        <v>0.1</v>
      </c>
      <c r="I20" s="40">
        <v>0.35</v>
      </c>
      <c r="J20" s="29"/>
      <c r="K20" s="29"/>
    </row>
    <row r="21" spans="1:11" ht="12.75">
      <c r="A21" s="4" t="s">
        <v>11</v>
      </c>
      <c r="B21" s="17">
        <f>G21*$F21</f>
        <v>30.995319784622776</v>
      </c>
      <c r="C21" s="17">
        <f>H21*$F21</f>
        <v>30.96996425832941</v>
      </c>
      <c r="D21" s="17">
        <f>I21*$F21</f>
        <v>30.96996425832941</v>
      </c>
      <c r="E21" s="45"/>
      <c r="F21" s="45">
        <v>1.0053344592514442</v>
      </c>
      <c r="G21" s="36">
        <v>30.83085385106703</v>
      </c>
      <c r="H21" s="36">
        <v>30.805632865095607</v>
      </c>
      <c r="I21" s="36">
        <v>30.805632865095607</v>
      </c>
      <c r="J21" s="17"/>
      <c r="K21" s="17"/>
    </row>
    <row r="22" spans="1:11" ht="12.75">
      <c r="A22" s="4" t="s">
        <v>12</v>
      </c>
      <c r="B22" s="17">
        <f aca="true" t="shared" si="3" ref="B22:B27">G22*$F22</f>
        <v>12.408633211134877</v>
      </c>
      <c r="C22" s="17">
        <f aca="true" t="shared" si="4" ref="C22:C27">H22*$F22</f>
        <v>12.417970030706838</v>
      </c>
      <c r="D22" s="17">
        <f aca="true" t="shared" si="5" ref="D22:D27">I22*$F22</f>
        <v>12.417970030706838</v>
      </c>
      <c r="E22" s="45"/>
      <c r="F22" s="45">
        <v>0.9787584579053487</v>
      </c>
      <c r="G22" s="36">
        <v>12.677932038197374</v>
      </c>
      <c r="H22" s="36">
        <v>12.687471490445832</v>
      </c>
      <c r="I22" s="36">
        <v>12.687471490445832</v>
      </c>
      <c r="J22" s="17"/>
      <c r="K22" s="17"/>
    </row>
    <row r="23" spans="1:11" ht="12.75">
      <c r="A23" s="4" t="s">
        <v>27</v>
      </c>
      <c r="B23" s="17">
        <f t="shared" si="3"/>
        <v>23.786381961342965</v>
      </c>
      <c r="C23" s="17">
        <f t="shared" si="4"/>
        <v>23.796728364979913</v>
      </c>
      <c r="D23" s="17">
        <f t="shared" si="5"/>
        <v>23.796728364979913</v>
      </c>
      <c r="E23" s="45"/>
      <c r="F23" s="45">
        <v>0.9838742399320255</v>
      </c>
      <c r="G23" s="36">
        <v>24.176242243100432</v>
      </c>
      <c r="H23" s="36">
        <v>24.18675822493736</v>
      </c>
      <c r="I23" s="36">
        <v>24.18675822493736</v>
      </c>
      <c r="J23" s="17"/>
      <c r="K23" s="17"/>
    </row>
    <row r="24" spans="1:11" ht="12.75">
      <c r="A24" s="4" t="s">
        <v>4</v>
      </c>
      <c r="B24" s="17">
        <f t="shared" si="3"/>
        <v>7.048189471119688</v>
      </c>
      <c r="C24" s="17">
        <f t="shared" si="4"/>
        <v>7.048189471119688</v>
      </c>
      <c r="D24" s="17">
        <f t="shared" si="5"/>
        <v>7.048189471119688</v>
      </c>
      <c r="E24" s="45"/>
      <c r="F24" s="45">
        <v>0.9871571062802469</v>
      </c>
      <c r="G24" s="36">
        <v>7.139886271677972</v>
      </c>
      <c r="H24" s="36">
        <v>7.139886271677972</v>
      </c>
      <c r="I24" s="36">
        <v>7.139886271677972</v>
      </c>
      <c r="J24" s="17"/>
      <c r="K24" s="17"/>
    </row>
    <row r="25" spans="1:11" ht="12.75">
      <c r="A25" s="4" t="s">
        <v>15</v>
      </c>
      <c r="B25" s="17">
        <f t="shared" si="3"/>
        <v>0</v>
      </c>
      <c r="C25" s="17">
        <f t="shared" si="4"/>
        <v>0</v>
      </c>
      <c r="D25" s="17">
        <f t="shared" si="5"/>
        <v>0</v>
      </c>
      <c r="E25" s="45"/>
      <c r="F25" s="45">
        <v>0.9880272154819928</v>
      </c>
      <c r="G25" s="36">
        <v>0</v>
      </c>
      <c r="H25" s="36">
        <v>0</v>
      </c>
      <c r="I25" s="36">
        <v>0</v>
      </c>
      <c r="J25" s="17"/>
      <c r="K25" s="17"/>
    </row>
    <row r="26" spans="1:11" ht="12.75">
      <c r="A26" s="4" t="s">
        <v>16</v>
      </c>
      <c r="B26" s="17">
        <f t="shared" si="3"/>
        <v>55.12653643308141</v>
      </c>
      <c r="C26" s="17">
        <f t="shared" si="4"/>
        <v>55.12653643308141</v>
      </c>
      <c r="D26" s="17">
        <f t="shared" si="5"/>
        <v>55.12653643308141</v>
      </c>
      <c r="E26" s="45"/>
      <c r="F26" s="45">
        <v>0.9833075530693385</v>
      </c>
      <c r="G26" s="36">
        <v>56.06235430716165</v>
      </c>
      <c r="H26" s="36">
        <v>56.06235430716165</v>
      </c>
      <c r="I26" s="36">
        <v>56.06235430716165</v>
      </c>
      <c r="J26" s="17"/>
      <c r="K26" s="17"/>
    </row>
    <row r="27" spans="1:11" ht="12.75">
      <c r="A27" s="4" t="s">
        <v>21</v>
      </c>
      <c r="B27" s="17">
        <f t="shared" si="3"/>
        <v>0</v>
      </c>
      <c r="C27" s="17">
        <f t="shared" si="4"/>
        <v>0</v>
      </c>
      <c r="D27" s="17">
        <f t="shared" si="5"/>
        <v>0</v>
      </c>
      <c r="E27" s="45"/>
      <c r="F27" s="45">
        <v>1.0310429886914356</v>
      </c>
      <c r="G27" s="36">
        <v>0</v>
      </c>
      <c r="H27" s="36">
        <v>0</v>
      </c>
      <c r="I27" s="36">
        <v>0</v>
      </c>
      <c r="J27" s="17"/>
      <c r="K27" s="17"/>
    </row>
    <row r="28" spans="9:11" ht="12.75">
      <c r="I28" s="19"/>
      <c r="J28" s="20"/>
      <c r="K2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Ελενη</dc:creator>
  <cp:keywords/>
  <dc:description/>
  <cp:lastModifiedBy>Fay Makantasi</cp:lastModifiedBy>
  <dcterms:created xsi:type="dcterms:W3CDTF">2012-09-02T17:37:24Z</dcterms:created>
  <dcterms:modified xsi:type="dcterms:W3CDTF">2017-03-27T15:52:30Z</dcterms:modified>
  <cp:category/>
  <cp:version/>
  <cp:contentType/>
  <cp:contentStatus/>
</cp:coreProperties>
</file>